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355" windowHeight="6915" tabRatio="726" activeTab="0"/>
  </bookViews>
  <sheets>
    <sheet name="Cover" sheetId="1" r:id="rId1"/>
    <sheet name="Traffic" sheetId="2" r:id="rId2"/>
    <sheet name="Grade" sheetId="3" r:id="rId3"/>
    <sheet name="Fee Calculator" sheetId="4" r:id="rId4"/>
    <sheet name="Data" sheetId="5" r:id="rId5"/>
    <sheet name="Nordic" sheetId="6" r:id="rId6"/>
    <sheet name="MotoPartz" sheetId="7" r:id="rId7"/>
    <sheet name="Invoice" sheetId="8" r:id="rId8"/>
    <sheet name="Inventory" sheetId="9" r:id="rId9"/>
    <sheet name="Customers" sheetId="10" r:id="rId10"/>
    <sheet name="Tax" sheetId="11" r:id="rId11"/>
    <sheet name="Tax Info" sheetId="12" r:id="rId12"/>
    <sheet name="Tax2008_09" sheetId="13" r:id="rId13"/>
    <sheet name="Tax Info08_09" sheetId="14" r:id="rId14"/>
    <sheet name="Tax2009_10" sheetId="15" r:id="rId15"/>
    <sheet name="Tax Info09_10" sheetId="16" r:id="rId16"/>
    <sheet name="Fixtures" sheetId="17" r:id="rId17"/>
    <sheet name="Teams" sheetId="18" r:id="rId18"/>
    <sheet name="Loan Calculator" sheetId="19" r:id="rId19"/>
  </sheets>
  <definedNames>
    <definedName name="Customers">'Customers'!$A$8:$C$28</definedName>
    <definedName name="Information">'Data'!$E$3</definedName>
    <definedName name="Inventor1">'Inventory'!$A$7:$C$19</definedName>
    <definedName name="Inventory">'Inventory'!$A$7:$C$19</definedName>
    <definedName name="InventoryA">'Inventory'!$A$7:$C$30</definedName>
    <definedName name="Oldname">'Inventory'!$A$7:$C$19</definedName>
  </definedNames>
  <calcPr fullCalcOnLoad="1"/>
</workbook>
</file>

<file path=xl/sharedStrings.xml><?xml version="1.0" encoding="utf-8"?>
<sst xmlns="http://schemas.openxmlformats.org/spreadsheetml/2006/main" count="448" uniqueCount="331">
  <si>
    <t>HONEST  JOHN'S  REAL  ESTATE</t>
  </si>
  <si>
    <t>Set Fee</t>
  </si>
  <si>
    <t>Price Over:</t>
  </si>
  <si>
    <t>Set Fee:</t>
  </si>
  <si>
    <t>Rate Over:</t>
  </si>
  <si>
    <t>Extra Fee:</t>
  </si>
  <si>
    <t>Total Fee:</t>
  </si>
  <si>
    <t>Selling Price</t>
  </si>
  <si>
    <t>Commission Rates</t>
  </si>
  <si>
    <t>Price</t>
  </si>
  <si>
    <t>Rate Over</t>
  </si>
  <si>
    <t>$</t>
  </si>
  <si>
    <t>%</t>
  </si>
  <si>
    <t>On Price:</t>
  </si>
  <si>
    <t>Lookup functions</t>
  </si>
  <si>
    <t>Cell Range A7:C9</t>
  </si>
  <si>
    <t>Assignment 7</t>
  </si>
  <si>
    <t>Assignment 11</t>
  </si>
  <si>
    <t>Outcome 1  Functions</t>
  </si>
  <si>
    <t>Vlookup</t>
  </si>
  <si>
    <t>Fee Calculator</t>
  </si>
  <si>
    <t>Function</t>
  </si>
  <si>
    <t>Worksheets</t>
  </si>
  <si>
    <t>Assignment</t>
  </si>
  <si>
    <t>IF</t>
  </si>
  <si>
    <t>EMPLOYEE</t>
  </si>
  <si>
    <t>SERVICE</t>
  </si>
  <si>
    <t>YEARS OF</t>
  </si>
  <si>
    <t>OVERTIME</t>
  </si>
  <si>
    <t>(Hours)</t>
  </si>
  <si>
    <t>BONUS</t>
  </si>
  <si>
    <t>EXTRA</t>
  </si>
  <si>
    <t>IF(OR)</t>
  </si>
  <si>
    <t>&gt;10 years service</t>
  </si>
  <si>
    <t>OR</t>
  </si>
  <si>
    <t>&gt; 100 hours overtime</t>
  </si>
  <si>
    <t>Adam Able</t>
  </si>
  <si>
    <t>Ermin Earlybird</t>
  </si>
  <si>
    <t>Freddo Frog</t>
  </si>
  <si>
    <t>EXTRA BONUS</t>
  </si>
  <si>
    <t>AND</t>
  </si>
  <si>
    <t>&gt;9 years service</t>
  </si>
  <si>
    <t>IF(AND)</t>
  </si>
  <si>
    <t>Exercise</t>
  </si>
  <si>
    <t>6B</t>
  </si>
  <si>
    <t>6A</t>
  </si>
  <si>
    <t>VLOOKUP Function</t>
  </si>
  <si>
    <t>MOTOPARTZ</t>
  </si>
  <si>
    <t>Item</t>
  </si>
  <si>
    <t>Net Price</t>
  </si>
  <si>
    <t>Motopartz</t>
  </si>
  <si>
    <t>HOME / COVER</t>
  </si>
  <si>
    <t>Unit  4</t>
  </si>
  <si>
    <t xml:space="preserve">Selected cell range for Fee Calculator is A7:C9 </t>
  </si>
  <si>
    <t>Column 1</t>
  </si>
  <si>
    <t>Column 2</t>
  </si>
  <si>
    <t>Column 3</t>
  </si>
  <si>
    <t>VLOOKUP(B3,Data!A7:C9,2)</t>
  </si>
  <si>
    <t>VLOOKUP(B3,Data!A7:C9,1)</t>
  </si>
  <si>
    <t>VLOOKUP(B3,Data!A7:C9,3)</t>
  </si>
  <si>
    <t>Staff will receive a discount of 5% if they buy goods</t>
  </si>
  <si>
    <t>valued at $100 or more.</t>
  </si>
  <si>
    <r>
      <t xml:space="preserve">Bonus of $10 for each hour of overtime </t>
    </r>
    <r>
      <rPr>
        <b/>
        <sz val="12"/>
        <color indexed="11"/>
        <rFont val="Arial"/>
        <family val="2"/>
      </rPr>
      <t>IF</t>
    </r>
  </si>
  <si>
    <t>Information:</t>
  </si>
  <si>
    <t>Change data here</t>
  </si>
  <si>
    <t>Acknowledgement:</t>
  </si>
  <si>
    <r>
      <t xml:space="preserve">Software:   </t>
    </r>
    <r>
      <rPr>
        <b/>
        <sz val="14"/>
        <color indexed="11"/>
        <rFont val="Arial"/>
        <family val="2"/>
      </rPr>
      <t>Microsoft Excel</t>
    </r>
  </si>
  <si>
    <t>Staff Discount Rate</t>
  </si>
  <si>
    <t>Staff Discount Price</t>
  </si>
  <si>
    <t>We could obtain the same result by writing the function as:</t>
  </si>
  <si>
    <r>
      <t>q</t>
    </r>
    <r>
      <rPr>
        <b/>
        <sz val="11"/>
        <color indexed="9"/>
        <rFont val="Arial"/>
        <family val="2"/>
      </rPr>
      <t xml:space="preserve">   5% on any amount up to $8000</t>
    </r>
  </si>
  <si>
    <r>
      <t>q</t>
    </r>
    <r>
      <rPr>
        <b/>
        <sz val="11"/>
        <color indexed="9"/>
        <rFont val="Arial"/>
        <family val="2"/>
      </rPr>
      <t xml:space="preserve">   A set fee of $400, plus 3% on any amount above $8000</t>
    </r>
  </si>
  <si>
    <t xml:space="preserve">On properties sold by Honest John's the commission charged  is as follows:  </t>
  </si>
  <si>
    <t>Date:</t>
  </si>
  <si>
    <t>Password</t>
  </si>
  <si>
    <t>Customer No.:</t>
  </si>
  <si>
    <t>Customer:</t>
  </si>
  <si>
    <t>Qty</t>
  </si>
  <si>
    <t>Item No.</t>
  </si>
  <si>
    <t>Description</t>
  </si>
  <si>
    <t>Unit Price</t>
  </si>
  <si>
    <t>Amount</t>
  </si>
  <si>
    <t>Sub-Total:</t>
  </si>
  <si>
    <t>Sales Tax:</t>
  </si>
  <si>
    <t>TOTAL:</t>
  </si>
  <si>
    <t>Number</t>
  </si>
  <si>
    <t>Customer</t>
  </si>
  <si>
    <t>Address</t>
  </si>
  <si>
    <r>
      <t xml:space="preserve">Trade </t>
    </r>
    <r>
      <rPr>
        <sz val="10"/>
        <rFont val="Arial"/>
        <family val="2"/>
      </rPr>
      <t>(Y/N)</t>
    </r>
  </si>
  <si>
    <t>381 Eucalyptus Drive, Rosewood</t>
  </si>
  <si>
    <t>Ph: 9876 5432</t>
  </si>
  <si>
    <t>Saxon Axe</t>
  </si>
  <si>
    <t>Gardenmaster Axe</t>
  </si>
  <si>
    <t>Saxon Block Splitter</t>
  </si>
  <si>
    <t>Gardenmaster Block Splitter</t>
  </si>
  <si>
    <t>Fiskars Telescopic Spade</t>
  </si>
  <si>
    <t>Gardenmaster Shovel</t>
  </si>
  <si>
    <t>Leaf and Grass Rake</t>
  </si>
  <si>
    <t>Cyclone Hedge Shears</t>
  </si>
  <si>
    <t>Hortex Loppers</t>
  </si>
  <si>
    <t>Felco 5 Secateurs</t>
  </si>
  <si>
    <t>Gardena 15mm Secateurs</t>
  </si>
  <si>
    <t>Cyclone Handy Pruner</t>
  </si>
  <si>
    <t>Garden-Rite Large Bypass Secateurs</t>
  </si>
  <si>
    <t>Hachet</t>
  </si>
  <si>
    <t>Nylex Premier Reinforced Garden Hose</t>
  </si>
  <si>
    <t>GardenMate 2 Hour Tap Timer</t>
  </si>
  <si>
    <t>Daytek Home Handy Barrow</t>
  </si>
  <si>
    <t>Kelso Master Builder Wheelbarrow</t>
  </si>
  <si>
    <t>Westmix Wheelbarrow</t>
  </si>
  <si>
    <t>Tumbleweed Compost Bin</t>
  </si>
  <si>
    <t>Sherlock Compost Bin</t>
  </si>
  <si>
    <t>Pope Duo Watering Set</t>
  </si>
  <si>
    <t>Ozito 20m Hose Reel</t>
  </si>
  <si>
    <t>Ashwood Garden Centre</t>
  </si>
  <si>
    <t>Burwood Garden Supplies</t>
  </si>
  <si>
    <t>Curio Clever Gardens</t>
  </si>
  <si>
    <t>Danish PlantyzaPlenty</t>
  </si>
  <si>
    <t>Eltham Gardens</t>
  </si>
  <si>
    <t>Flemington Saleyards Garden Supplies</t>
  </si>
  <si>
    <t>Grand Gardens</t>
  </si>
  <si>
    <t>Healthy Garden Products</t>
  </si>
  <si>
    <t>Interesting Garden Gnomes</t>
  </si>
  <si>
    <t>Japanese Gardens</t>
  </si>
  <si>
    <t>Klean Garden Specialists</t>
  </si>
  <si>
    <t>Naturally Garden Supplies</t>
  </si>
  <si>
    <t>Orange Tree Gardens</t>
  </si>
  <si>
    <t>Passion with Gardens</t>
  </si>
  <si>
    <t>Quality Garden Products &amp; Supplies</t>
  </si>
  <si>
    <t>Seaside Garden Designs</t>
  </si>
  <si>
    <t>Tropical Garden Themes</t>
  </si>
  <si>
    <t>Universal Gardens</t>
  </si>
  <si>
    <t>12 The Mall, Wantirna  3152</t>
  </si>
  <si>
    <t>465 Boronia Road, Wantirna  3152</t>
  </si>
  <si>
    <t>75 Mountain Highway, Bayswater  3153</t>
  </si>
  <si>
    <t>76 Main Street, Croydon  3136</t>
  </si>
  <si>
    <t>88 Dublin Road, Ringwood East  3135</t>
  </si>
  <si>
    <t>Mossy Garden Supplies</t>
  </si>
  <si>
    <t>87 Main Street, Lilydale  3140</t>
  </si>
  <si>
    <t>54 Hull Road, Croydon, 3136</t>
  </si>
  <si>
    <t>123 Yarra Road,  Croydon North  3136</t>
  </si>
  <si>
    <t>Rustic Gardens</t>
  </si>
  <si>
    <t>75 Stud Road, Bayswater  3152</t>
  </si>
  <si>
    <t>11 High Street Road, Wantirna  3152</t>
  </si>
  <si>
    <t>765 Burwood Highway, Ferntree Gully 3156</t>
  </si>
  <si>
    <t>125 Stud Road, Knoxfield  3180</t>
  </si>
  <si>
    <t>34 Kelletts Road, Rowville  3178</t>
  </si>
  <si>
    <t>324 Mountain Highway, The Basin  3154</t>
  </si>
  <si>
    <t>54 Dorset Road, Boronia  3155</t>
  </si>
  <si>
    <t>65 Burwood Road, Burwood  3125</t>
  </si>
  <si>
    <t>1156 High Street Road, Ashwood  3147</t>
  </si>
  <si>
    <t>65 Epsom Road, Flemington  3031</t>
  </si>
  <si>
    <t>1004 Main Street, Etham  3095</t>
  </si>
  <si>
    <t>365 Main Road, Lower Plenty  3093</t>
  </si>
  <si>
    <t>Enter value between 1001 and 1002</t>
  </si>
  <si>
    <t>pw</t>
  </si>
  <si>
    <t>IF, VLOOKUP</t>
  </si>
  <si>
    <t>Garden Wholesalers</t>
  </si>
  <si>
    <t>Information</t>
  </si>
  <si>
    <t>Customer's name and address will be entered by inserting</t>
  </si>
  <si>
    <t>customer number in cell B7.</t>
  </si>
  <si>
    <t>Product description and unit price will be entered by</t>
  </si>
  <si>
    <t>inserting product number in cells B14:B29.</t>
  </si>
  <si>
    <t>Data validation in cells B14:B29 for range of product numbers</t>
  </si>
  <si>
    <t>and in cell E9 for Y, v, N or n responses.</t>
  </si>
  <si>
    <t>IF function in cells E14:E30 responds to cells B14:B29.</t>
  </si>
  <si>
    <t>IF function in cell E31 responds to cell E9.</t>
  </si>
  <si>
    <t>Cell protection of all cells not requiring datab entry.</t>
  </si>
  <si>
    <t>Return to Invoice</t>
  </si>
  <si>
    <t>Seat Covers</t>
  </si>
  <si>
    <t>Monogram Carpet Mat Set</t>
  </si>
  <si>
    <t>Gerni High Pressure Cleaner</t>
  </si>
  <si>
    <t>Aunger Bonnet Protector</t>
  </si>
  <si>
    <t>Pioneer CD Tuner with MP3</t>
  </si>
  <si>
    <t>Clarion Speakers</t>
  </si>
  <si>
    <t>Ferodo FT Disc Pads</t>
  </si>
  <si>
    <t>valued at less than $100.  The discount is 12% for goods</t>
  </si>
  <si>
    <t>IF(B5&lt;100,5%,12%)</t>
  </si>
  <si>
    <t>IF(B5&gt;99.99,12%,5%)</t>
  </si>
  <si>
    <t>Bruce Bartram</t>
  </si>
  <si>
    <t>Cheryl Cantrell</t>
  </si>
  <si>
    <t>Donald Donut</t>
  </si>
  <si>
    <r>
      <t>IF</t>
    </r>
    <r>
      <rPr>
        <b/>
        <sz val="14"/>
        <color indexed="51"/>
        <rFont val="Arial"/>
        <family val="2"/>
      </rPr>
      <t>(</t>
    </r>
    <r>
      <rPr>
        <b/>
        <sz val="14"/>
        <color indexed="9"/>
        <rFont val="Arial"/>
        <family val="2"/>
      </rPr>
      <t>OR</t>
    </r>
    <r>
      <rPr>
        <b/>
        <sz val="14"/>
        <color indexed="11"/>
        <rFont val="Arial"/>
        <family val="2"/>
      </rPr>
      <t>(</t>
    </r>
    <r>
      <rPr>
        <b/>
        <sz val="14"/>
        <color indexed="9"/>
        <rFont val="Arial"/>
        <family val="2"/>
      </rPr>
      <t>B8&gt;10,C8&gt;100</t>
    </r>
    <r>
      <rPr>
        <b/>
        <sz val="14"/>
        <color indexed="11"/>
        <rFont val="Arial"/>
        <family val="2"/>
      </rPr>
      <t>)</t>
    </r>
    <r>
      <rPr>
        <b/>
        <sz val="14"/>
        <color indexed="9"/>
        <rFont val="Arial"/>
        <family val="2"/>
      </rPr>
      <t>,</t>
    </r>
    <r>
      <rPr>
        <b/>
        <sz val="14"/>
        <color indexed="10"/>
        <rFont val="Arial"/>
        <family val="2"/>
      </rPr>
      <t>C8*10</t>
    </r>
    <r>
      <rPr>
        <b/>
        <sz val="14"/>
        <color indexed="9"/>
        <rFont val="Arial"/>
        <family val="2"/>
      </rPr>
      <t>,</t>
    </r>
    <r>
      <rPr>
        <b/>
        <sz val="14"/>
        <color indexed="15"/>
        <rFont val="Arial"/>
        <family val="2"/>
      </rPr>
      <t>0</t>
    </r>
    <r>
      <rPr>
        <b/>
        <sz val="14"/>
        <color indexed="51"/>
        <rFont val="Arial"/>
        <family val="2"/>
      </rPr>
      <t>)</t>
    </r>
  </si>
  <si>
    <t>NORDIC  TRAVEL  SERVICES</t>
  </si>
  <si>
    <t>Staff Bonuses, June 30,  2004</t>
  </si>
  <si>
    <r>
      <t xml:space="preserve">Gift from the owner to the staff member </t>
    </r>
    <r>
      <rPr>
        <b/>
        <sz val="12"/>
        <color indexed="11"/>
        <rFont val="Arial"/>
        <family val="2"/>
      </rPr>
      <t>IF</t>
    </r>
  </si>
  <si>
    <t>Nordic Travel Services</t>
  </si>
  <si>
    <t>TAX SCHEDULE - USING VLOOKUP</t>
  </si>
  <si>
    <t>Income</t>
  </si>
  <si>
    <t>Base Tax</t>
  </si>
  <si>
    <t>Rate</t>
  </si>
  <si>
    <t>Match</t>
  </si>
  <si>
    <t>Venue</t>
  </si>
  <si>
    <t>v</t>
  </si>
  <si>
    <t>LOCATION</t>
  </si>
  <si>
    <t>Reds</t>
  </si>
  <si>
    <t>Heathmont</t>
  </si>
  <si>
    <t>Blues</t>
  </si>
  <si>
    <t>Ringwood</t>
  </si>
  <si>
    <t>All Blacks</t>
  </si>
  <si>
    <t>Ringwood East</t>
  </si>
  <si>
    <t>Roosters</t>
  </si>
  <si>
    <t>Croydon</t>
  </si>
  <si>
    <t>Crows</t>
  </si>
  <si>
    <t>Croydon Hills</t>
  </si>
  <si>
    <t>Wallabies</t>
  </si>
  <si>
    <t>Warrandyte</t>
  </si>
  <si>
    <t>Kangaroos</t>
  </si>
  <si>
    <t>Parkwood</t>
  </si>
  <si>
    <t>Tigers</t>
  </si>
  <si>
    <t>Wantirna</t>
  </si>
  <si>
    <t>Lions</t>
  </si>
  <si>
    <t>Croydon North</t>
  </si>
  <si>
    <t>Rosellas</t>
  </si>
  <si>
    <t>Boronia</t>
  </si>
  <si>
    <t>Annual:</t>
  </si>
  <si>
    <t>Weekly:</t>
  </si>
  <si>
    <t>Annual Income:</t>
  </si>
  <si>
    <t>IF(B16&lt;&gt;"",B16*52,B18)</t>
  </si>
  <si>
    <t>Tax Payable:</t>
  </si>
  <si>
    <t>Converts weekly income to annual</t>
  </si>
  <si>
    <t>Vlookup Function:</t>
  </si>
  <si>
    <r>
      <t>2</t>
    </r>
    <r>
      <rPr>
        <sz val="12"/>
        <color indexed="41"/>
        <rFont val="Wingdings"/>
        <family val="0"/>
      </rPr>
      <t xml:space="preserve"> </t>
    </r>
    <r>
      <rPr>
        <sz val="12"/>
        <color indexed="41"/>
        <rFont val="Arial"/>
        <family val="2"/>
      </rPr>
      <t>Find difference between Annual Income and lower income in column 1.</t>
    </r>
  </si>
  <si>
    <r>
      <t>3</t>
    </r>
    <r>
      <rPr>
        <sz val="12"/>
        <color indexed="41"/>
        <rFont val="Wingdings"/>
        <family val="0"/>
      </rPr>
      <t xml:space="preserve"> </t>
    </r>
    <r>
      <rPr>
        <sz val="12"/>
        <color indexed="41"/>
        <rFont val="Arial"/>
        <family val="2"/>
      </rPr>
      <t>Multiply difference by relevant rate in column 3.</t>
    </r>
  </si>
  <si>
    <r>
      <t>1</t>
    </r>
    <r>
      <rPr>
        <sz val="12"/>
        <color indexed="41"/>
        <rFont val="Wingdings"/>
        <family val="0"/>
      </rPr>
      <t xml:space="preserve"> </t>
    </r>
    <r>
      <rPr>
        <sz val="12"/>
        <color indexed="41"/>
        <rFont val="Arial"/>
        <family val="2"/>
      </rPr>
      <t>Find Base amount of tax as shown in column 2 of table range A6:C10.</t>
    </r>
  </si>
  <si>
    <t>If no weekly income, uses annual Income</t>
  </si>
  <si>
    <t>Sports  Fixture</t>
  </si>
  <si>
    <t xml:space="preserve">Function looks up table range in the Teams </t>
  </si>
  <si>
    <t>spreadsheet for the teams and the venue.</t>
  </si>
  <si>
    <t>Venue is location of the first-named team.</t>
  </si>
  <si>
    <t>TEAMS</t>
  </si>
  <si>
    <t>VLOOKUP</t>
  </si>
  <si>
    <t>Fixtures</t>
  </si>
  <si>
    <r>
      <t>IF</t>
    </r>
    <r>
      <rPr>
        <b/>
        <sz val="14"/>
        <color indexed="19"/>
        <rFont val="Arial"/>
        <family val="2"/>
      </rPr>
      <t>(</t>
    </r>
    <r>
      <rPr>
        <b/>
        <sz val="14"/>
        <color indexed="9"/>
        <rFont val="Arial"/>
        <family val="2"/>
      </rPr>
      <t>AND</t>
    </r>
    <r>
      <rPr>
        <b/>
        <sz val="14"/>
        <color indexed="13"/>
        <rFont val="Arial"/>
        <family val="2"/>
      </rPr>
      <t>(</t>
    </r>
    <r>
      <rPr>
        <b/>
        <sz val="14"/>
        <color indexed="9"/>
        <rFont val="Arial"/>
        <family val="2"/>
      </rPr>
      <t>B8&gt;9,C8&gt;100</t>
    </r>
    <r>
      <rPr>
        <b/>
        <sz val="14"/>
        <color indexed="13"/>
        <rFont val="Arial"/>
        <family val="2"/>
      </rPr>
      <t>)</t>
    </r>
    <r>
      <rPr>
        <b/>
        <sz val="14"/>
        <color indexed="9"/>
        <rFont val="Arial"/>
        <family val="2"/>
      </rPr>
      <t>,</t>
    </r>
    <r>
      <rPr>
        <b/>
        <sz val="14"/>
        <color indexed="53"/>
        <rFont val="Arial"/>
        <family val="2"/>
      </rPr>
      <t>"Gift"</t>
    </r>
    <r>
      <rPr>
        <b/>
        <sz val="14"/>
        <color indexed="9"/>
        <rFont val="Arial"/>
        <family val="2"/>
      </rPr>
      <t>,</t>
    </r>
    <r>
      <rPr>
        <b/>
        <sz val="14"/>
        <color indexed="43"/>
        <rFont val="Arial"/>
        <family val="2"/>
      </rPr>
      <t>""</t>
    </r>
    <r>
      <rPr>
        <b/>
        <sz val="14"/>
        <color indexed="19"/>
        <rFont val="Arial"/>
        <family val="2"/>
      </rPr>
      <t>)</t>
    </r>
  </si>
  <si>
    <t>Gardenwise Worm Farm</t>
  </si>
  <si>
    <t>1.  No income tax is payable on incomes up to the $6000 threshold</t>
  </si>
  <si>
    <r>
      <t>q</t>
    </r>
    <r>
      <rPr>
        <b/>
        <sz val="11"/>
        <color indexed="9"/>
        <rFont val="Arial"/>
        <family val="2"/>
      </rPr>
      <t xml:space="preserve">   A set fee of $1660, plus 2% on any amount above $50,000</t>
    </r>
  </si>
  <si>
    <t>IF(B3&gt;50000,1660+0.02*(B3-50000),IF(B3&gt;8000,400+0.03*(B3-8000),B3*0.05))</t>
  </si>
  <si>
    <t>=</t>
  </si>
  <si>
    <t>Where B3 is the Selling Price.</t>
  </si>
  <si>
    <t>amber</t>
  </si>
  <si>
    <t>green</t>
  </si>
  <si>
    <t>red</t>
  </si>
  <si>
    <t>prepare to stop</t>
  </si>
  <si>
    <r>
      <t>T</t>
    </r>
    <r>
      <rPr>
        <b/>
        <sz val="26"/>
        <color indexed="51"/>
        <rFont val="Arial"/>
        <family val="2"/>
      </rPr>
      <t>r</t>
    </r>
    <r>
      <rPr>
        <b/>
        <sz val="26"/>
        <color indexed="11"/>
        <rFont val="Arial"/>
        <family val="2"/>
      </rPr>
      <t>a</t>
    </r>
    <r>
      <rPr>
        <b/>
        <sz val="26"/>
        <color indexed="10"/>
        <rFont val="Arial"/>
        <family val="2"/>
      </rPr>
      <t>f</t>
    </r>
    <r>
      <rPr>
        <b/>
        <sz val="26"/>
        <color indexed="51"/>
        <rFont val="Arial"/>
        <family val="2"/>
      </rPr>
      <t>f</t>
    </r>
    <r>
      <rPr>
        <b/>
        <sz val="26"/>
        <color indexed="11"/>
        <rFont val="Arial"/>
        <family val="2"/>
      </rPr>
      <t>i</t>
    </r>
    <r>
      <rPr>
        <b/>
        <sz val="26"/>
        <color indexed="10"/>
        <rFont val="Arial"/>
        <family val="2"/>
      </rPr>
      <t>c</t>
    </r>
    <r>
      <rPr>
        <b/>
        <sz val="26"/>
        <rFont val="Arial"/>
        <family val="2"/>
      </rPr>
      <t xml:space="preserve"> </t>
    </r>
    <r>
      <rPr>
        <b/>
        <sz val="26"/>
        <color indexed="51"/>
        <rFont val="Arial"/>
        <family val="2"/>
      </rPr>
      <t>L</t>
    </r>
    <r>
      <rPr>
        <b/>
        <sz val="26"/>
        <color indexed="11"/>
        <rFont val="Arial"/>
        <family val="2"/>
      </rPr>
      <t>i</t>
    </r>
    <r>
      <rPr>
        <b/>
        <sz val="26"/>
        <color indexed="10"/>
        <rFont val="Arial"/>
        <family val="2"/>
      </rPr>
      <t>g</t>
    </r>
    <r>
      <rPr>
        <b/>
        <sz val="26"/>
        <color indexed="51"/>
        <rFont val="Arial"/>
        <family val="2"/>
      </rPr>
      <t>h</t>
    </r>
    <r>
      <rPr>
        <b/>
        <sz val="26"/>
        <color indexed="11"/>
        <rFont val="Arial"/>
        <family val="2"/>
      </rPr>
      <t>t</t>
    </r>
    <r>
      <rPr>
        <b/>
        <sz val="26"/>
        <color indexed="10"/>
        <rFont val="Arial"/>
        <family val="2"/>
      </rPr>
      <t>s</t>
    </r>
  </si>
  <si>
    <t>Enter colour</t>
  </si>
  <si>
    <t>IF(F3=I5,J5,IF(F3=I3,J3,J4))</t>
  </si>
  <si>
    <t>VLOOKUP(F3,I3:J5,2)</t>
  </si>
  <si>
    <t>(nested)</t>
  </si>
  <si>
    <t>Cell range  - I3:J5</t>
  </si>
  <si>
    <t>When using a nested IF function it is possible to</t>
  </si>
  <si>
    <t>copy and paste the first part of the simple function</t>
  </si>
  <si>
    <t>and then edit for the alternative arguments.</t>
  </si>
  <si>
    <r>
      <t>Example:</t>
    </r>
    <r>
      <rPr>
        <sz val="10"/>
        <color indexed="53"/>
        <rFont val="Arial"/>
        <family val="2"/>
      </rPr>
      <t xml:space="preserve"> =IF(F3=I5,J5,J4) </t>
    </r>
    <r>
      <rPr>
        <sz val="10"/>
        <color indexed="49"/>
        <rFont val="Arial"/>
        <family val="2"/>
      </rPr>
      <t xml:space="preserve"> [our simple IF function]</t>
    </r>
  </si>
  <si>
    <t>If the value in F3 = the value in I5 (i.e. red) then do</t>
  </si>
  <si>
    <t>STOP</t>
  </si>
  <si>
    <t>GO</t>
  </si>
  <si>
    <t>what is in cell J5 (i.e. STOP), otherwise do what is</t>
  </si>
  <si>
    <t>in cell J4 (i.e. GO).</t>
  </si>
  <si>
    <r>
      <t>Notes</t>
    </r>
    <r>
      <rPr>
        <sz val="10"/>
        <color indexed="47"/>
        <rFont val="Arial"/>
        <family val="0"/>
      </rPr>
      <t>:</t>
    </r>
  </si>
  <si>
    <r>
      <t xml:space="preserve">Thus: </t>
    </r>
    <r>
      <rPr>
        <sz val="10"/>
        <color indexed="53"/>
        <rFont val="Arial"/>
        <family val="2"/>
      </rPr>
      <t>=IF(F3=I5,J5,</t>
    </r>
    <r>
      <rPr>
        <sz val="10"/>
        <color indexed="15"/>
        <rFont val="Arial"/>
        <family val="0"/>
      </rPr>
      <t>IF(F3=I5,J5,</t>
    </r>
    <r>
      <rPr>
        <sz val="10"/>
        <color indexed="53"/>
        <rFont val="Arial"/>
        <family val="2"/>
      </rPr>
      <t>J4)</t>
    </r>
    <r>
      <rPr>
        <sz val="10"/>
        <color indexed="15"/>
        <rFont val="Arial"/>
        <family val="0"/>
      </rPr>
      <t xml:space="preserve"> and modify it:</t>
    </r>
  </si>
  <si>
    <r>
      <t xml:space="preserve">Thus: </t>
    </r>
    <r>
      <rPr>
        <sz val="10"/>
        <color indexed="53"/>
        <rFont val="Arial"/>
        <family val="2"/>
      </rPr>
      <t>=IF(F3=I5,J5,</t>
    </r>
    <r>
      <rPr>
        <sz val="10"/>
        <color indexed="15"/>
        <rFont val="Arial"/>
        <family val="0"/>
      </rPr>
      <t>IF(F3=I</t>
    </r>
    <r>
      <rPr>
        <sz val="10"/>
        <color indexed="51"/>
        <rFont val="Arial"/>
        <family val="2"/>
      </rPr>
      <t>3</t>
    </r>
    <r>
      <rPr>
        <sz val="10"/>
        <color indexed="15"/>
        <rFont val="Arial"/>
        <family val="0"/>
      </rPr>
      <t>,J</t>
    </r>
    <r>
      <rPr>
        <sz val="10"/>
        <color indexed="51"/>
        <rFont val="Arial"/>
        <family val="2"/>
      </rPr>
      <t>3</t>
    </r>
    <r>
      <rPr>
        <sz val="10"/>
        <color indexed="15"/>
        <rFont val="Arial"/>
        <family val="0"/>
      </rPr>
      <t>,</t>
    </r>
    <r>
      <rPr>
        <sz val="10"/>
        <color indexed="53"/>
        <rFont val="Arial"/>
        <family val="2"/>
      </rPr>
      <t>J4</t>
    </r>
    <r>
      <rPr>
        <sz val="10"/>
        <color indexed="51"/>
        <rFont val="Arial"/>
        <family val="2"/>
      </rPr>
      <t>)</t>
    </r>
    <r>
      <rPr>
        <sz val="10"/>
        <color indexed="53"/>
        <rFont val="Arial"/>
        <family val="2"/>
      </rPr>
      <t>).</t>
    </r>
  </si>
  <si>
    <t>Traffic Lights</t>
  </si>
  <si>
    <t xml:space="preserve"> =IF(F3=I5,J5,J4)</t>
  </si>
  <si>
    <t>IF function</t>
  </si>
  <si>
    <r>
      <t>Lookup</t>
    </r>
    <r>
      <rPr>
        <sz val="20"/>
        <color indexed="50"/>
        <rFont val="Arial"/>
        <family val="0"/>
      </rPr>
      <t xml:space="preserve"> Function dialog box</t>
    </r>
  </si>
  <si>
    <r>
      <t xml:space="preserve">If we copy from the word 'IF' to the comma before </t>
    </r>
    <r>
      <rPr>
        <b/>
        <sz val="10"/>
        <color indexed="14"/>
        <rFont val="Arial"/>
        <family val="2"/>
      </rPr>
      <t>J4</t>
    </r>
    <r>
      <rPr>
        <sz val="10"/>
        <color indexed="51"/>
        <rFont val="Arial"/>
        <family val="0"/>
      </rPr>
      <t xml:space="preserve"> and paste it </t>
    </r>
    <r>
      <rPr>
        <b/>
        <sz val="10"/>
        <color indexed="50"/>
        <rFont val="Arial"/>
        <family val="2"/>
      </rPr>
      <t>before</t>
    </r>
    <r>
      <rPr>
        <sz val="10"/>
        <color indexed="51"/>
        <rFont val="Arial"/>
        <family val="0"/>
      </rPr>
      <t xml:space="preserve"> </t>
    </r>
    <r>
      <rPr>
        <b/>
        <sz val="10"/>
        <color indexed="14"/>
        <rFont val="Arial"/>
        <family val="2"/>
      </rPr>
      <t>J4</t>
    </r>
    <r>
      <rPr>
        <sz val="10"/>
        <color indexed="51"/>
        <rFont val="Arial"/>
        <family val="0"/>
      </rPr>
      <t xml:space="preserve"> we can then edit the formula to cater for the amber light.</t>
    </r>
  </si>
  <si>
    <t>IF, Vlookup</t>
  </si>
  <si>
    <t>Grades in TAFE are awarded according to the marks a student obtains in a Unit.</t>
  </si>
  <si>
    <t>NN</t>
  </si>
  <si>
    <t>PA</t>
  </si>
  <si>
    <t>CR</t>
  </si>
  <si>
    <t>DI</t>
  </si>
  <si>
    <t>HD</t>
  </si>
  <si>
    <t>Grade</t>
  </si>
  <si>
    <t>Marks</t>
  </si>
  <si>
    <t>Mark</t>
  </si>
  <si>
    <t>Using marks and grades</t>
  </si>
  <si>
    <t>Using cell references</t>
  </si>
  <si>
    <r>
      <t xml:space="preserve">TAFE  </t>
    </r>
    <r>
      <rPr>
        <b/>
        <sz val="26"/>
        <color indexed="10"/>
        <rFont val="Arial"/>
        <family val="2"/>
      </rPr>
      <t>Grade</t>
    </r>
    <r>
      <rPr>
        <b/>
        <sz val="26"/>
        <color indexed="50"/>
        <rFont val="Arial"/>
        <family val="2"/>
      </rPr>
      <t xml:space="preserve"> Calculator</t>
    </r>
  </si>
  <si>
    <t xml:space="preserve"> =VLOOKUP(B6,G4:H9,2)</t>
  </si>
  <si>
    <r>
      <t xml:space="preserve"> =IF</t>
    </r>
    <r>
      <rPr>
        <sz val="12"/>
        <color indexed="52"/>
        <rFont val="Arial"/>
        <family val="2"/>
      </rPr>
      <t>(</t>
    </r>
    <r>
      <rPr>
        <sz val="12"/>
        <color indexed="11"/>
        <rFont val="Arial"/>
        <family val="2"/>
      </rPr>
      <t>B6&lt;50,"NN",IF(B6&lt;60,"PA",IF</t>
    </r>
    <r>
      <rPr>
        <sz val="12"/>
        <color indexed="10"/>
        <rFont val="Arial"/>
        <family val="2"/>
      </rPr>
      <t>(</t>
    </r>
    <r>
      <rPr>
        <sz val="12"/>
        <color indexed="11"/>
        <rFont val="Arial"/>
        <family val="2"/>
      </rPr>
      <t>B6&lt;70,"CR",IF</t>
    </r>
    <r>
      <rPr>
        <sz val="12"/>
        <color indexed="13"/>
        <rFont val="Arial"/>
        <family val="2"/>
      </rPr>
      <t>(</t>
    </r>
    <r>
      <rPr>
        <sz val="12"/>
        <color indexed="11"/>
        <rFont val="Arial"/>
        <family val="2"/>
      </rPr>
      <t>B6&lt;80,"DI","HD"</t>
    </r>
    <r>
      <rPr>
        <sz val="12"/>
        <color indexed="13"/>
        <rFont val="Arial"/>
        <family val="2"/>
      </rPr>
      <t>)</t>
    </r>
    <r>
      <rPr>
        <sz val="12"/>
        <color indexed="10"/>
        <rFont val="Arial"/>
        <family val="2"/>
      </rPr>
      <t>)</t>
    </r>
    <r>
      <rPr>
        <sz val="12"/>
        <color indexed="11"/>
        <rFont val="Arial"/>
        <family val="2"/>
      </rPr>
      <t>)</t>
    </r>
    <r>
      <rPr>
        <sz val="12"/>
        <color indexed="52"/>
        <rFont val="Arial"/>
        <family val="2"/>
      </rPr>
      <t>)</t>
    </r>
  </si>
  <si>
    <r>
      <t xml:space="preserve"> =IF(B6&lt;</t>
    </r>
    <r>
      <rPr>
        <sz val="12"/>
        <color indexed="53"/>
        <rFont val="Arial"/>
        <family val="2"/>
      </rPr>
      <t>G5</t>
    </r>
    <r>
      <rPr>
        <sz val="12"/>
        <color indexed="11"/>
        <rFont val="Arial"/>
        <family val="2"/>
      </rPr>
      <t>,</t>
    </r>
    <r>
      <rPr>
        <sz val="12"/>
        <color indexed="50"/>
        <rFont val="Arial"/>
        <family val="2"/>
      </rPr>
      <t>H4</t>
    </r>
    <r>
      <rPr>
        <sz val="12"/>
        <color indexed="11"/>
        <rFont val="Arial"/>
        <family val="2"/>
      </rPr>
      <t>,IF</t>
    </r>
    <r>
      <rPr>
        <sz val="12"/>
        <color indexed="53"/>
        <rFont val="Arial"/>
        <family val="2"/>
      </rPr>
      <t>(</t>
    </r>
    <r>
      <rPr>
        <sz val="12"/>
        <color indexed="11"/>
        <rFont val="Arial"/>
        <family val="2"/>
      </rPr>
      <t>B6&lt;</t>
    </r>
    <r>
      <rPr>
        <sz val="12"/>
        <color indexed="49"/>
        <rFont val="Arial"/>
        <family val="2"/>
      </rPr>
      <t>G6</t>
    </r>
    <r>
      <rPr>
        <sz val="12"/>
        <color indexed="11"/>
        <rFont val="Arial"/>
        <family val="2"/>
      </rPr>
      <t>,</t>
    </r>
    <r>
      <rPr>
        <sz val="12"/>
        <color indexed="61"/>
        <rFont val="Arial"/>
        <family val="2"/>
      </rPr>
      <t>H5</t>
    </r>
    <r>
      <rPr>
        <sz val="12"/>
        <color indexed="11"/>
        <rFont val="Arial"/>
        <family val="2"/>
      </rPr>
      <t>,IF</t>
    </r>
    <r>
      <rPr>
        <sz val="12"/>
        <color indexed="48"/>
        <rFont val="Arial"/>
        <family val="2"/>
      </rPr>
      <t>(</t>
    </r>
    <r>
      <rPr>
        <sz val="12"/>
        <color indexed="11"/>
        <rFont val="Arial"/>
        <family val="2"/>
      </rPr>
      <t>B6&lt;</t>
    </r>
    <r>
      <rPr>
        <sz val="12"/>
        <color indexed="51"/>
        <rFont val="Arial"/>
        <family val="2"/>
      </rPr>
      <t>G7</t>
    </r>
    <r>
      <rPr>
        <sz val="12"/>
        <color indexed="11"/>
        <rFont val="Arial"/>
        <family val="2"/>
      </rPr>
      <t>,</t>
    </r>
    <r>
      <rPr>
        <sz val="12"/>
        <color indexed="45"/>
        <rFont val="Arial"/>
        <family val="2"/>
      </rPr>
      <t>H6</t>
    </r>
    <r>
      <rPr>
        <sz val="12"/>
        <color indexed="11"/>
        <rFont val="Arial"/>
        <family val="2"/>
      </rPr>
      <t>,IF</t>
    </r>
    <r>
      <rPr>
        <sz val="12"/>
        <color indexed="51"/>
        <rFont val="Arial"/>
        <family val="2"/>
      </rPr>
      <t>(</t>
    </r>
    <r>
      <rPr>
        <sz val="12"/>
        <color indexed="11"/>
        <rFont val="Arial"/>
        <family val="2"/>
      </rPr>
      <t>B6&lt;</t>
    </r>
    <r>
      <rPr>
        <sz val="12"/>
        <color indexed="60"/>
        <rFont val="Arial"/>
        <family val="2"/>
      </rPr>
      <t>G8</t>
    </r>
    <r>
      <rPr>
        <sz val="12"/>
        <color indexed="11"/>
        <rFont val="Arial"/>
        <family val="2"/>
      </rPr>
      <t>,</t>
    </r>
    <r>
      <rPr>
        <sz val="12"/>
        <color indexed="49"/>
        <rFont val="Arial"/>
        <family val="2"/>
      </rPr>
      <t>H7</t>
    </r>
    <r>
      <rPr>
        <sz val="12"/>
        <color indexed="11"/>
        <rFont val="Arial"/>
        <family val="2"/>
      </rPr>
      <t>,</t>
    </r>
    <r>
      <rPr>
        <sz val="12"/>
        <color indexed="10"/>
        <rFont val="Arial"/>
        <family val="2"/>
      </rPr>
      <t>H8</t>
    </r>
    <r>
      <rPr>
        <sz val="12"/>
        <color indexed="51"/>
        <rFont val="Arial"/>
        <family val="2"/>
      </rPr>
      <t>)</t>
    </r>
    <r>
      <rPr>
        <sz val="12"/>
        <color indexed="48"/>
        <rFont val="Arial"/>
        <family val="2"/>
      </rPr>
      <t>)</t>
    </r>
    <r>
      <rPr>
        <sz val="12"/>
        <color indexed="53"/>
        <rFont val="Arial"/>
        <family val="2"/>
      </rPr>
      <t>)</t>
    </r>
    <r>
      <rPr>
        <sz val="12"/>
        <color indexed="11"/>
        <rFont val="Arial"/>
        <family val="2"/>
      </rPr>
      <t>)</t>
    </r>
  </si>
  <si>
    <t>TAFE Grade Calculator</t>
  </si>
  <si>
    <t>VLOOKUP(F3,A6:C10,2)+(F3-VLOOKUP(F3,A6:C10,1))*VLOOKUP(F3,A6:C10,3)</t>
  </si>
  <si>
    <t>IF(F3&lt;=A7,F3*C6,IF(F3&lt;=A8,(F3-A7)*C7,IF(F3&lt;=A9,B8+(F3-A8)*C8,IF(F3&lt;=A10,B9+(F3-A9)*C9,B10+(F3-A10)*C10))))</t>
  </si>
  <si>
    <r>
      <t xml:space="preserve">Tax Information    </t>
    </r>
    <r>
      <rPr>
        <b/>
        <sz val="14"/>
        <color indexed="53"/>
        <rFont val="Arial"/>
        <family val="2"/>
      </rPr>
      <t>Tax Rates 2007-2008</t>
    </r>
  </si>
  <si>
    <t>Information Technology Applications</t>
  </si>
  <si>
    <t>Enter your Income here:</t>
  </si>
  <si>
    <t>Tax Rates 2009-2010</t>
  </si>
  <si>
    <t>2.  On Income greater than $6000 but less than $35,000 the rate of taxation is 15% on any income in excess of $6000</t>
  </si>
  <si>
    <t>3.  On Income greater than $35,000 but less than $80,000, a base tax amount of $4350 is payable, PLUS 30% of income in excess of $30,000</t>
  </si>
  <si>
    <t>4.  On Income greater than $80,000 but less than $180,000, a base tax amount of $17850 is payable, PLUS 38% of income in excess of $80,000</t>
  </si>
  <si>
    <t>5.  On Income greater than $180,000, a base tax amount of $55850 is payable, PLUS 45% of income in excess of $150,000</t>
  </si>
  <si>
    <t>Loan Calculator</t>
  </si>
  <si>
    <t>Calculates the monthly repayment for a loan based on constant payments and a constant interest rate</t>
  </si>
  <si>
    <t>Formulas</t>
  </si>
  <si>
    <t>Principal - $</t>
  </si>
  <si>
    <t>(Enter amount to be borrowed)</t>
  </si>
  <si>
    <t xml:space="preserve"> =PMT($B$6/12,$B$7*12,$B$5)</t>
  </si>
  <si>
    <t>Annual Interest Rate</t>
  </si>
  <si>
    <t>(Enter annual rate of interest)</t>
  </si>
  <si>
    <t>Monthly Repayment</t>
  </si>
  <si>
    <t xml:space="preserve"> =H5*-1</t>
  </si>
  <si>
    <t>Duration of Loan (Years)</t>
  </si>
  <si>
    <t>(Enter number of years)</t>
  </si>
  <si>
    <t>* see PMT dialog box at right</t>
  </si>
  <si>
    <t>Total Repayment</t>
  </si>
  <si>
    <t xml:space="preserve"> =H6*B7*12</t>
  </si>
  <si>
    <t>Total Interest to be paid</t>
  </si>
  <si>
    <t xml:space="preserve"> =H8-B5</t>
  </si>
  <si>
    <t>Calculator for comparison of loans for 1 to 10 years</t>
  </si>
  <si>
    <t>Duration of Loan</t>
  </si>
  <si>
    <t>Years</t>
  </si>
  <si>
    <t>Months</t>
  </si>
  <si>
    <t>Total Interest to be paid for duration of loan</t>
  </si>
  <si>
    <t>3.  On Income greater than $35,000 but less than $80,000, a base tax amount of $4,350 is payable, PLUS 30% of income in excess of $35,000</t>
  </si>
  <si>
    <t>4.  On Income greater than $80,000 but less than $150,000, a base tax amount of $17,850 is payable, PLUS 38% of income in excess of $80,000</t>
  </si>
  <si>
    <t>5.  On Income greater than $180,000, a base tax amount of $55,850 is payable, PLUS 45% of income in excess of $180,000</t>
  </si>
  <si>
    <r>
      <t xml:space="preserve">Tax Information    </t>
    </r>
    <r>
      <rPr>
        <b/>
        <sz val="14"/>
        <color indexed="53"/>
        <rFont val="Arial"/>
        <family val="2"/>
      </rPr>
      <t>Tax Rates 2009-2010</t>
    </r>
  </si>
  <si>
    <t>2.  On Income greater than $6000 but less than $34,000 the rate of taxation is 15% on any income in excess of $6000</t>
  </si>
  <si>
    <t>3.  On Income greater than $34,000 but less than $80,000, a base tax amount of $4,200 is payable, PLUS 30% of income in excess of $34,000</t>
  </si>
  <si>
    <t>4.  On Income greater than $80,000 but less than $150,000, a base tax amount of $18,000 is payable, PLUS 40% of income in excess of $80,000</t>
  </si>
  <si>
    <t>5.  On Income greater than $180,000, a base tax amount of $58,000 is payable, PLUS 45% of income in excess of $180,000</t>
  </si>
  <si>
    <r>
      <t xml:space="preserve">Tax Information    </t>
    </r>
    <r>
      <rPr>
        <b/>
        <sz val="14"/>
        <color indexed="53"/>
        <rFont val="Arial"/>
        <family val="2"/>
      </rPr>
      <t>Tax Rates 2008-2009</t>
    </r>
  </si>
  <si>
    <t>Tax Rates 2008-2009</t>
  </si>
  <si>
    <t>Tax  2008-2009</t>
  </si>
  <si>
    <t>8a</t>
  </si>
  <si>
    <t>Tax  2009-2010</t>
  </si>
  <si>
    <t>PMT</t>
  </si>
  <si>
    <t>Excel  Functions  2010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</si>
</sst>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135">
    <font>
      <sz val="10"/>
      <name val="Arial"/>
      <family val="0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4"/>
      <color indexed="9"/>
      <name val="Arial"/>
      <family val="0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61"/>
      <name val="Arial"/>
      <family val="2"/>
    </font>
    <font>
      <sz val="14"/>
      <color indexed="9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0"/>
    </font>
    <font>
      <b/>
      <sz val="12"/>
      <color indexed="51"/>
      <name val="Arial"/>
      <family val="2"/>
    </font>
    <font>
      <b/>
      <sz val="12"/>
      <color indexed="11"/>
      <name val="Arial"/>
      <family val="2"/>
    </font>
    <font>
      <b/>
      <sz val="12"/>
      <color indexed="13"/>
      <name val="Arial"/>
      <family val="2"/>
    </font>
    <font>
      <b/>
      <sz val="20"/>
      <color indexed="13"/>
      <name val="Arial"/>
      <family val="2"/>
    </font>
    <font>
      <sz val="10"/>
      <color indexed="13"/>
      <name val="Arial"/>
      <family val="0"/>
    </font>
    <font>
      <b/>
      <sz val="20"/>
      <name val="Arial"/>
      <family val="2"/>
    </font>
    <font>
      <sz val="10"/>
      <color indexed="10"/>
      <name val="Arial"/>
      <family val="0"/>
    </font>
    <font>
      <b/>
      <sz val="14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1"/>
      <name val="Arial"/>
      <family val="0"/>
    </font>
    <font>
      <b/>
      <sz val="20"/>
      <color indexed="51"/>
      <name val="Arial"/>
      <family val="2"/>
    </font>
    <font>
      <b/>
      <u val="single"/>
      <sz val="20"/>
      <color indexed="51"/>
      <name val="Arial"/>
      <family val="2"/>
    </font>
    <font>
      <b/>
      <sz val="14"/>
      <color indexed="51"/>
      <name val="Arial"/>
      <family val="2"/>
    </font>
    <font>
      <b/>
      <sz val="10"/>
      <color indexed="43"/>
      <name val="Arial"/>
      <family val="2"/>
    </font>
    <font>
      <b/>
      <sz val="12"/>
      <color indexed="43"/>
      <name val="Arial"/>
      <family val="2"/>
    </font>
    <font>
      <b/>
      <sz val="14"/>
      <color indexed="43"/>
      <name val="Arial"/>
      <family val="2"/>
    </font>
    <font>
      <b/>
      <sz val="14"/>
      <color indexed="11"/>
      <name val="Arial"/>
      <family val="2"/>
    </font>
    <font>
      <b/>
      <sz val="14"/>
      <color indexed="15"/>
      <name val="Arial"/>
      <family val="2"/>
    </font>
    <font>
      <b/>
      <sz val="14"/>
      <name val="Arial"/>
      <family val="2"/>
    </font>
    <font>
      <b/>
      <sz val="14"/>
      <color indexed="13"/>
      <name val="Arial"/>
      <family val="2"/>
    </font>
    <font>
      <b/>
      <sz val="14"/>
      <color indexed="53"/>
      <name val="Arial"/>
      <family val="2"/>
    </font>
    <font>
      <sz val="14"/>
      <name val="Arial"/>
      <family val="2"/>
    </font>
    <font>
      <b/>
      <sz val="14"/>
      <color indexed="61"/>
      <name val="Arial"/>
      <family val="2"/>
    </font>
    <font>
      <sz val="12"/>
      <name val="Arial"/>
      <family val="0"/>
    </font>
    <font>
      <b/>
      <sz val="10"/>
      <color indexed="47"/>
      <name val="Arial"/>
      <family val="2"/>
    </font>
    <font>
      <b/>
      <sz val="18"/>
      <color indexed="51"/>
      <name val="Arial"/>
      <family val="2"/>
    </font>
    <font>
      <b/>
      <sz val="11"/>
      <color indexed="43"/>
      <name val="Arial"/>
      <family val="2"/>
    </font>
    <font>
      <sz val="11"/>
      <name val="Arial"/>
      <family val="0"/>
    </font>
    <font>
      <b/>
      <sz val="11"/>
      <color indexed="12"/>
      <name val="Arial"/>
      <family val="2"/>
    </font>
    <font>
      <b/>
      <sz val="14"/>
      <color indexed="50"/>
      <name val="Arial"/>
      <family val="2"/>
    </font>
    <font>
      <b/>
      <sz val="11"/>
      <color indexed="52"/>
      <name val="Arial"/>
      <family val="2"/>
    </font>
    <font>
      <b/>
      <u val="single"/>
      <sz val="14"/>
      <color indexed="51"/>
      <name val="Arial"/>
      <family val="2"/>
    </font>
    <font>
      <b/>
      <sz val="20"/>
      <color indexed="9"/>
      <name val="Arial"/>
      <family val="2"/>
    </font>
    <font>
      <b/>
      <sz val="16"/>
      <color indexed="51"/>
      <name val="Arial"/>
      <family val="0"/>
    </font>
    <font>
      <b/>
      <sz val="11"/>
      <color indexed="13"/>
      <name val="Arial"/>
      <family val="2"/>
    </font>
    <font>
      <sz val="14"/>
      <color indexed="53"/>
      <name val="Arial"/>
      <family val="2"/>
    </font>
    <font>
      <b/>
      <sz val="14"/>
      <color indexed="14"/>
      <name val="Arial"/>
      <family val="0"/>
    </font>
    <font>
      <b/>
      <sz val="14"/>
      <color indexed="40"/>
      <name val="Arial"/>
      <family val="2"/>
    </font>
    <font>
      <b/>
      <u val="single"/>
      <sz val="12"/>
      <color indexed="11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Wingdings"/>
      <family val="0"/>
    </font>
    <font>
      <b/>
      <sz val="12"/>
      <color indexed="50"/>
      <name val="Arial"/>
      <family val="2"/>
    </font>
    <font>
      <b/>
      <sz val="11"/>
      <color indexed="50"/>
      <name val="Arial"/>
      <family val="2"/>
    </font>
    <font>
      <sz val="16"/>
      <color indexed="53"/>
      <name val="Arial"/>
      <family val="2"/>
    </font>
    <font>
      <b/>
      <u val="single"/>
      <sz val="16"/>
      <color indexed="53"/>
      <name val="Arial"/>
      <family val="0"/>
    </font>
    <font>
      <sz val="6"/>
      <name val="Arial"/>
      <family val="0"/>
    </font>
    <font>
      <sz val="9"/>
      <name val="Arial"/>
      <family val="0"/>
    </font>
    <font>
      <sz val="10"/>
      <color indexed="22"/>
      <name val="Arial"/>
      <family val="0"/>
    </font>
    <font>
      <b/>
      <sz val="8"/>
      <name val="Arial"/>
      <family val="2"/>
    </font>
    <font>
      <b/>
      <u val="single"/>
      <sz val="16"/>
      <color indexed="51"/>
      <name val="Arial"/>
      <family val="2"/>
    </font>
    <font>
      <u val="single"/>
      <sz val="16"/>
      <color indexed="11"/>
      <name val="Arial"/>
      <family val="0"/>
    </font>
    <font>
      <b/>
      <sz val="10"/>
      <color indexed="15"/>
      <name val="Arial"/>
      <family val="2"/>
    </font>
    <font>
      <b/>
      <u val="single"/>
      <sz val="10"/>
      <color indexed="15"/>
      <name val="Arial"/>
      <family val="2"/>
    </font>
    <font>
      <b/>
      <sz val="10"/>
      <color indexed="16"/>
      <name val="Arial"/>
      <family val="2"/>
    </font>
    <font>
      <b/>
      <sz val="12"/>
      <color indexed="10"/>
      <name val="Arial"/>
      <family val="2"/>
    </font>
    <font>
      <b/>
      <sz val="2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40"/>
      <name val="Arial"/>
      <family val="2"/>
    </font>
    <font>
      <sz val="12"/>
      <color indexed="13"/>
      <name val="Arial"/>
      <family val="0"/>
    </font>
    <font>
      <sz val="12"/>
      <color indexed="41"/>
      <name val="Arial"/>
      <family val="0"/>
    </font>
    <font>
      <sz val="12"/>
      <color indexed="51"/>
      <name val="Arial"/>
      <family val="0"/>
    </font>
    <font>
      <sz val="12"/>
      <color indexed="41"/>
      <name val="Wingdings"/>
      <family val="0"/>
    </font>
    <font>
      <sz val="12"/>
      <color indexed="41"/>
      <name val="Mistral"/>
      <family val="4"/>
    </font>
    <font>
      <sz val="10"/>
      <color indexed="50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44"/>
      <name val="Arial"/>
      <family val="2"/>
    </font>
    <font>
      <b/>
      <sz val="12"/>
      <color indexed="53"/>
      <name val="Arial"/>
      <family val="2"/>
    </font>
    <font>
      <b/>
      <sz val="16"/>
      <color indexed="53"/>
      <name val="Arial"/>
      <family val="2"/>
    </font>
    <font>
      <b/>
      <sz val="14"/>
      <color indexed="19"/>
      <name val="Arial"/>
      <family val="2"/>
    </font>
    <font>
      <b/>
      <sz val="10"/>
      <color indexed="14"/>
      <name val="Arial"/>
      <family val="2"/>
    </font>
    <font>
      <b/>
      <sz val="10"/>
      <color indexed="44"/>
      <name val="Arial"/>
      <family val="2"/>
    </font>
    <font>
      <b/>
      <sz val="12"/>
      <color indexed="48"/>
      <name val="Arial"/>
      <family val="2"/>
    </font>
    <font>
      <sz val="10"/>
      <color indexed="47"/>
      <name val="Arial"/>
      <family val="2"/>
    </font>
    <font>
      <b/>
      <sz val="20"/>
      <color indexed="53"/>
      <name val="Arial"/>
      <family val="2"/>
    </font>
    <font>
      <b/>
      <sz val="10"/>
      <color indexed="18"/>
      <name val="Arial"/>
      <family val="2"/>
    </font>
    <font>
      <b/>
      <sz val="11"/>
      <color indexed="14"/>
      <name val="Arial"/>
      <family val="2"/>
    </font>
    <font>
      <sz val="10"/>
      <color indexed="43"/>
      <name val="Arial"/>
      <family val="0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26"/>
      <color indexed="51"/>
      <name val="Arial"/>
      <family val="2"/>
    </font>
    <font>
      <b/>
      <sz val="26"/>
      <color indexed="11"/>
      <name val="Arial"/>
      <family val="2"/>
    </font>
    <font>
      <b/>
      <sz val="24"/>
      <color indexed="53"/>
      <name val="Arial"/>
      <family val="2"/>
    </font>
    <font>
      <b/>
      <sz val="20"/>
      <color indexed="42"/>
      <name val="Arial"/>
      <family val="2"/>
    </font>
    <font>
      <b/>
      <sz val="24"/>
      <color indexed="48"/>
      <name val="Arial"/>
      <family val="2"/>
    </font>
    <font>
      <b/>
      <sz val="20"/>
      <color indexed="50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0"/>
    </font>
    <font>
      <sz val="10"/>
      <color indexed="15"/>
      <name val="Arial"/>
      <family val="0"/>
    </font>
    <font>
      <sz val="10"/>
      <color indexed="53"/>
      <name val="Arial"/>
      <family val="2"/>
    </font>
    <font>
      <sz val="10"/>
      <color indexed="49"/>
      <name val="Arial"/>
      <family val="2"/>
    </font>
    <font>
      <sz val="10"/>
      <color indexed="44"/>
      <name val="Arial"/>
      <family val="0"/>
    </font>
    <font>
      <u val="single"/>
      <sz val="10"/>
      <color indexed="47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1"/>
      <name val="Arial"/>
      <family val="0"/>
    </font>
    <font>
      <b/>
      <sz val="10"/>
      <color indexed="53"/>
      <name val="Arial"/>
      <family val="2"/>
    </font>
    <font>
      <b/>
      <sz val="10"/>
      <color indexed="50"/>
      <name val="Arial"/>
      <family val="2"/>
    </font>
    <font>
      <sz val="20"/>
      <color indexed="50"/>
      <name val="Arial"/>
      <family val="0"/>
    </font>
    <font>
      <b/>
      <sz val="22"/>
      <color indexed="50"/>
      <name val="Arial"/>
      <family val="2"/>
    </font>
    <font>
      <b/>
      <sz val="26"/>
      <color indexed="50"/>
      <name val="Arial"/>
      <family val="2"/>
    </font>
    <font>
      <b/>
      <sz val="20"/>
      <color indexed="52"/>
      <name val="Arial"/>
      <family val="2"/>
    </font>
    <font>
      <sz val="12"/>
      <color indexed="11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53"/>
      <name val="Arial"/>
      <family val="2"/>
    </font>
    <font>
      <sz val="12"/>
      <color indexed="50"/>
      <name val="Arial"/>
      <family val="2"/>
    </font>
    <font>
      <sz val="12"/>
      <color indexed="49"/>
      <name val="Arial"/>
      <family val="2"/>
    </font>
    <font>
      <sz val="12"/>
      <color indexed="61"/>
      <name val="Arial"/>
      <family val="2"/>
    </font>
    <font>
      <sz val="12"/>
      <color indexed="48"/>
      <name val="Arial"/>
      <family val="2"/>
    </font>
    <font>
      <sz val="12"/>
      <color indexed="45"/>
      <name val="Arial"/>
      <family val="2"/>
    </font>
    <font>
      <sz val="12"/>
      <color indexed="60"/>
      <name val="Arial"/>
      <family val="2"/>
    </font>
    <font>
      <b/>
      <sz val="16"/>
      <color indexed="12"/>
      <name val="Arial"/>
      <family val="2"/>
    </font>
    <font>
      <b/>
      <sz val="28"/>
      <color indexed="51"/>
      <name val="Arial"/>
      <family val="2"/>
    </font>
    <font>
      <b/>
      <sz val="12"/>
      <color indexed="41"/>
      <name val="Arial"/>
      <family val="2"/>
    </font>
    <font>
      <b/>
      <sz val="10"/>
      <color indexed="41"/>
      <name val="Arial"/>
      <family val="2"/>
    </font>
    <font>
      <b/>
      <sz val="10"/>
      <color indexed="45"/>
      <name val="Arial"/>
      <family val="2"/>
    </font>
    <font>
      <b/>
      <sz val="10"/>
      <color indexed="42"/>
      <name val="Arial"/>
      <family val="2"/>
    </font>
    <font>
      <sz val="10"/>
      <color indexed="41"/>
      <name val="Arial"/>
      <family val="0"/>
    </font>
    <font>
      <sz val="10"/>
      <color indexed="45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42"/>
      </left>
      <right style="medium">
        <color indexed="42"/>
      </right>
      <top style="medium">
        <color indexed="42"/>
      </top>
      <bottom>
        <color indexed="63"/>
      </bottom>
    </border>
    <border>
      <left style="medium">
        <color indexed="42"/>
      </left>
      <right style="medium">
        <color indexed="42"/>
      </right>
      <top>
        <color indexed="63"/>
      </top>
      <bottom>
        <color indexed="63"/>
      </bottom>
    </border>
    <border>
      <left style="medium">
        <color indexed="42"/>
      </left>
      <right style="medium">
        <color indexed="42"/>
      </right>
      <top>
        <color indexed="63"/>
      </top>
      <bottom style="medium">
        <color indexed="42"/>
      </bottom>
    </border>
    <border>
      <left style="thin"/>
      <right style="thin"/>
      <top style="thin"/>
      <bottom style="thin"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4"/>
      </right>
      <top>
        <color indexed="63"/>
      </top>
      <bottom style="thin">
        <color indexed="34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34"/>
      </left>
      <right>
        <color indexed="63"/>
      </right>
      <top style="thin">
        <color indexed="34"/>
      </top>
      <bottom>
        <color indexed="63"/>
      </bottom>
    </border>
    <border>
      <left>
        <color indexed="63"/>
      </left>
      <right>
        <color indexed="63"/>
      </right>
      <top style="thin">
        <color indexed="34"/>
      </top>
      <bottom>
        <color indexed="63"/>
      </bottom>
    </border>
    <border>
      <left>
        <color indexed="63"/>
      </left>
      <right style="thin">
        <color indexed="34"/>
      </right>
      <top style="thin">
        <color indexed="34"/>
      </top>
      <bottom>
        <color indexed="63"/>
      </bottom>
    </border>
    <border>
      <left style="thin">
        <color indexed="34"/>
      </left>
      <right>
        <color indexed="63"/>
      </right>
      <top>
        <color indexed="63"/>
      </top>
      <bottom style="thin">
        <color indexed="34"/>
      </bottom>
    </border>
    <border>
      <left>
        <color indexed="63"/>
      </left>
      <right>
        <color indexed="63"/>
      </right>
      <top>
        <color indexed="63"/>
      </top>
      <bottom style="thin">
        <color indexed="34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34"/>
      </left>
      <right style="thin">
        <color indexed="34"/>
      </right>
      <top style="thin">
        <color indexed="34"/>
      </top>
      <bottom>
        <color indexed="63"/>
      </bottom>
    </border>
    <border>
      <left style="thin">
        <color indexed="34"/>
      </left>
      <right style="thin">
        <color indexed="34"/>
      </right>
      <top>
        <color indexed="63"/>
      </top>
      <bottom style="thin">
        <color indexed="34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9" fillId="4" borderId="0" xfId="0" applyFont="1" applyFill="1" applyAlignment="1">
      <alignment horizontal="centerContinuous"/>
    </xf>
    <xf numFmtId="0" fontId="10" fillId="4" borderId="0" xfId="0" applyFont="1" applyFill="1" applyAlignment="1">
      <alignment horizontal="center"/>
    </xf>
    <xf numFmtId="0" fontId="13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17" fillId="2" borderId="0" xfId="0" applyFont="1" applyFill="1" applyAlignment="1">
      <alignment/>
    </xf>
    <xf numFmtId="2" fontId="13" fillId="4" borderId="0" xfId="0" applyNumberFormat="1" applyFont="1" applyFill="1" applyAlignment="1">
      <alignment/>
    </xf>
    <xf numFmtId="0" fontId="18" fillId="4" borderId="0" xfId="0" applyFont="1" applyFill="1" applyAlignment="1">
      <alignment/>
    </xf>
    <xf numFmtId="2" fontId="13" fillId="4" borderId="0" xfId="0" applyNumberFormat="1" applyFont="1" applyFill="1" applyBorder="1" applyAlignment="1">
      <alignment/>
    </xf>
    <xf numFmtId="0" fontId="13" fillId="4" borderId="1" xfId="0" applyFont="1" applyFill="1" applyBorder="1" applyAlignment="1">
      <alignment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24" fillId="4" borderId="0" xfId="0" applyFont="1" applyFill="1" applyAlignment="1">
      <alignment/>
    </xf>
    <xf numFmtId="0" fontId="25" fillId="4" borderId="0" xfId="0" applyFont="1" applyFill="1" applyAlignment="1">
      <alignment/>
    </xf>
    <xf numFmtId="0" fontId="26" fillId="4" borderId="2" xfId="20" applyFont="1" applyFill="1" applyBorder="1" applyAlignment="1">
      <alignment horizontal="center"/>
    </xf>
    <xf numFmtId="0" fontId="27" fillId="4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right"/>
    </xf>
    <xf numFmtId="0" fontId="29" fillId="4" borderId="0" xfId="0" applyFont="1" applyFill="1" applyAlignment="1">
      <alignment horizontal="right"/>
    </xf>
    <xf numFmtId="0" fontId="28" fillId="4" borderId="0" xfId="0" applyFont="1" applyFill="1" applyAlignment="1">
      <alignment/>
    </xf>
    <xf numFmtId="0" fontId="30" fillId="4" borderId="0" xfId="0" applyFont="1" applyFill="1" applyAlignment="1">
      <alignment horizontal="center"/>
    </xf>
    <xf numFmtId="0" fontId="21" fillId="6" borderId="0" xfId="0" applyFont="1" applyFill="1" applyAlignment="1">
      <alignment/>
    </xf>
    <xf numFmtId="0" fontId="5" fillId="4" borderId="0" xfId="0" applyFont="1" applyFill="1" applyAlignment="1">
      <alignment/>
    </xf>
    <xf numFmtId="0" fontId="36" fillId="4" borderId="0" xfId="0" applyFont="1" applyFill="1" applyAlignment="1">
      <alignment/>
    </xf>
    <xf numFmtId="0" fontId="37" fillId="5" borderId="0" xfId="0" applyFont="1" applyFill="1" applyAlignment="1">
      <alignment/>
    </xf>
    <xf numFmtId="0" fontId="38" fillId="0" borderId="3" xfId="0" applyFont="1" applyBorder="1" applyAlignment="1">
      <alignment/>
    </xf>
    <xf numFmtId="0" fontId="38" fillId="0" borderId="3" xfId="0" applyFont="1" applyBorder="1" applyAlignment="1">
      <alignment horizontal="center"/>
    </xf>
    <xf numFmtId="0" fontId="38" fillId="8" borderId="4" xfId="0" applyFont="1" applyFill="1" applyBorder="1" applyAlignment="1">
      <alignment/>
    </xf>
    <xf numFmtId="0" fontId="38" fillId="8" borderId="4" xfId="0" applyFont="1" applyFill="1" applyBorder="1" applyAlignment="1">
      <alignment horizontal="center"/>
    </xf>
    <xf numFmtId="0" fontId="38" fillId="0" borderId="4" xfId="0" applyFont="1" applyBorder="1" applyAlignment="1">
      <alignment/>
    </xf>
    <xf numFmtId="0" fontId="38" fillId="0" borderId="4" xfId="0" applyFont="1" applyBorder="1" applyAlignment="1">
      <alignment horizontal="center"/>
    </xf>
    <xf numFmtId="0" fontId="38" fillId="0" borderId="4" xfId="0" applyFont="1" applyBorder="1" applyAlignment="1">
      <alignment/>
    </xf>
    <xf numFmtId="0" fontId="12" fillId="4" borderId="0" xfId="0" applyFont="1" applyFill="1" applyAlignment="1">
      <alignment/>
    </xf>
    <xf numFmtId="0" fontId="39" fillId="4" borderId="0" xfId="0" applyFont="1" applyFill="1" applyAlignment="1">
      <alignment horizontal="center"/>
    </xf>
    <xf numFmtId="0" fontId="38" fillId="8" borderId="3" xfId="0" applyFont="1" applyFill="1" applyBorder="1" applyAlignment="1">
      <alignment/>
    </xf>
    <xf numFmtId="0" fontId="41" fillId="4" borderId="5" xfId="0" applyFont="1" applyFill="1" applyBorder="1" applyAlignment="1">
      <alignment/>
    </xf>
    <xf numFmtId="0" fontId="41" fillId="4" borderId="6" xfId="0" applyFont="1" applyFill="1" applyBorder="1" applyAlignment="1">
      <alignment/>
    </xf>
    <xf numFmtId="0" fontId="41" fillId="4" borderId="7" xfId="0" applyFont="1" applyFill="1" applyBorder="1" applyAlignment="1">
      <alignment/>
    </xf>
    <xf numFmtId="0" fontId="42" fillId="0" borderId="0" xfId="0" applyFont="1" applyAlignment="1">
      <alignment/>
    </xf>
    <xf numFmtId="44" fontId="42" fillId="0" borderId="0" xfId="17" applyFont="1" applyAlignment="1">
      <alignment/>
    </xf>
    <xf numFmtId="44" fontId="42" fillId="0" borderId="0" xfId="0" applyNumberFormat="1" applyFont="1" applyAlignment="1">
      <alignment/>
    </xf>
    <xf numFmtId="2" fontId="43" fillId="8" borderId="0" xfId="0" applyNumberFormat="1" applyFont="1" applyFill="1" applyAlignment="1">
      <alignment horizontal="center"/>
    </xf>
    <xf numFmtId="0" fontId="44" fillId="4" borderId="0" xfId="0" applyFont="1" applyFill="1" applyAlignment="1">
      <alignment/>
    </xf>
    <xf numFmtId="0" fontId="46" fillId="4" borderId="0" xfId="20" applyFont="1" applyFill="1" applyAlignment="1">
      <alignment/>
    </xf>
    <xf numFmtId="0" fontId="15" fillId="4" borderId="0" xfId="0" applyFont="1" applyFill="1" applyAlignment="1">
      <alignment horizontal="right"/>
    </xf>
    <xf numFmtId="0" fontId="47" fillId="4" borderId="0" xfId="0" applyFont="1" applyFill="1" applyAlignment="1">
      <alignment/>
    </xf>
    <xf numFmtId="0" fontId="11" fillId="6" borderId="8" xfId="0" applyFont="1" applyFill="1" applyBorder="1" applyAlignment="1">
      <alignment horizontal="center"/>
    </xf>
    <xf numFmtId="0" fontId="11" fillId="9" borderId="8" xfId="0" applyFont="1" applyFill="1" applyBorder="1" applyAlignment="1">
      <alignment horizontal="center"/>
    </xf>
    <xf numFmtId="2" fontId="38" fillId="7" borderId="8" xfId="0" applyNumberFormat="1" applyFont="1" applyFill="1" applyBorder="1" applyAlignment="1">
      <alignment/>
    </xf>
    <xf numFmtId="0" fontId="38" fillId="7" borderId="8" xfId="0" applyFont="1" applyFill="1" applyBorder="1" applyAlignment="1">
      <alignment/>
    </xf>
    <xf numFmtId="0" fontId="38" fillId="0" borderId="0" xfId="0" applyFont="1" applyAlignment="1">
      <alignment/>
    </xf>
    <xf numFmtId="0" fontId="49" fillId="4" borderId="0" xfId="0" applyFont="1" applyFill="1" applyAlignment="1">
      <alignment/>
    </xf>
    <xf numFmtId="0" fontId="50" fillId="4" borderId="0" xfId="0" applyFont="1" applyFill="1" applyAlignment="1">
      <alignment horizontal="left"/>
    </xf>
    <xf numFmtId="0" fontId="51" fillId="4" borderId="0" xfId="0" applyFont="1" applyFill="1" applyAlignment="1">
      <alignment horizontal="left"/>
    </xf>
    <xf numFmtId="0" fontId="52" fillId="4" borderId="0" xfId="0" applyFont="1" applyFill="1" applyAlignment="1">
      <alignment horizontal="center"/>
    </xf>
    <xf numFmtId="0" fontId="54" fillId="4" borderId="0" xfId="0" applyFont="1" applyFill="1" applyAlignment="1">
      <alignment horizontal="left"/>
    </xf>
    <xf numFmtId="9" fontId="55" fillId="4" borderId="0" xfId="0" applyNumberFormat="1" applyFont="1" applyFill="1" applyAlignment="1">
      <alignment horizontal="left"/>
    </xf>
    <xf numFmtId="0" fontId="55" fillId="4" borderId="0" xfId="0" applyFont="1" applyFill="1" applyAlignment="1">
      <alignment horizontal="left"/>
    </xf>
    <xf numFmtId="0" fontId="56" fillId="4" borderId="0" xfId="0" applyFont="1" applyFill="1" applyAlignment="1">
      <alignment horizontal="left"/>
    </xf>
    <xf numFmtId="0" fontId="58" fillId="4" borderId="0" xfId="0" applyFont="1" applyFill="1" applyAlignment="1">
      <alignment horizontal="center"/>
    </xf>
    <xf numFmtId="0" fontId="59" fillId="4" borderId="9" xfId="2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8" xfId="0" applyBorder="1" applyAlignment="1" applyProtection="1">
      <alignment/>
      <protection locked="0"/>
    </xf>
    <xf numFmtId="0" fontId="0" fillId="4" borderId="0" xfId="0" applyFont="1" applyFill="1" applyAlignment="1">
      <alignment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44" fontId="1" fillId="0" borderId="0" xfId="17" applyFont="1" applyAlignment="1">
      <alignment horizontal="right" indent="1"/>
    </xf>
    <xf numFmtId="44" fontId="0" fillId="0" borderId="8" xfId="17" applyBorder="1" applyAlignment="1">
      <alignment/>
    </xf>
    <xf numFmtId="44" fontId="0" fillId="0" borderId="10" xfId="17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44" fontId="0" fillId="0" borderId="0" xfId="17" applyBorder="1" applyAlignment="1">
      <alignment/>
    </xf>
    <xf numFmtId="44" fontId="0" fillId="0" borderId="0" xfId="17" applyFill="1" applyBorder="1" applyAlignment="1">
      <alignment/>
    </xf>
    <xf numFmtId="44" fontId="1" fillId="0" borderId="18" xfId="17" applyFont="1" applyBorder="1" applyAlignment="1">
      <alignment/>
    </xf>
    <xf numFmtId="0" fontId="0" fillId="9" borderId="0" xfId="0" applyFill="1" applyAlignment="1">
      <alignment/>
    </xf>
    <xf numFmtId="0" fontId="1" fillId="9" borderId="0" xfId="0" applyFont="1" applyFill="1" applyAlignment="1">
      <alignment/>
    </xf>
    <xf numFmtId="0" fontId="61" fillId="9" borderId="0" xfId="0" applyFont="1" applyFill="1" applyAlignment="1">
      <alignment/>
    </xf>
    <xf numFmtId="0" fontId="60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62" fillId="4" borderId="0" xfId="0" applyFont="1" applyFill="1" applyAlignment="1">
      <alignment horizontal="right"/>
    </xf>
    <xf numFmtId="0" fontId="62" fillId="4" borderId="0" xfId="0" applyFont="1" applyFill="1" applyAlignment="1">
      <alignment horizontal="left"/>
    </xf>
    <xf numFmtId="44" fontId="1" fillId="0" borderId="0" xfId="17" applyFont="1" applyAlignment="1">
      <alignment/>
    </xf>
    <xf numFmtId="0" fontId="13" fillId="4" borderId="0" xfId="0" applyFont="1" applyFill="1" applyBorder="1" applyAlignment="1">
      <alignment/>
    </xf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center"/>
    </xf>
    <xf numFmtId="0" fontId="48" fillId="4" borderId="0" xfId="0" applyFont="1" applyFill="1" applyAlignment="1">
      <alignment horizontal="center"/>
    </xf>
    <xf numFmtId="0" fontId="64" fillId="4" borderId="0" xfId="20" applyFont="1" applyFill="1" applyAlignment="1">
      <alignment/>
    </xf>
    <xf numFmtId="0" fontId="2" fillId="4" borderId="0" xfId="0" applyFont="1" applyFill="1" applyAlignment="1">
      <alignment horizontal="center"/>
    </xf>
    <xf numFmtId="0" fontId="66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67" fillId="4" borderId="0" xfId="20" applyFont="1" applyFill="1" applyAlignment="1">
      <alignment horizontal="center"/>
    </xf>
    <xf numFmtId="0" fontId="7" fillId="4" borderId="0" xfId="0" applyFont="1" applyFill="1" applyAlignment="1">
      <alignment horizontal="center" vertical="top"/>
    </xf>
    <xf numFmtId="0" fontId="68" fillId="4" borderId="0" xfId="0" applyFont="1" applyFill="1" applyAlignment="1">
      <alignment horizontal="center"/>
    </xf>
    <xf numFmtId="0" fontId="73" fillId="4" borderId="0" xfId="0" applyFont="1" applyFill="1" applyBorder="1" applyAlignment="1">
      <alignment/>
    </xf>
    <xf numFmtId="0" fontId="11" fillId="10" borderId="0" xfId="0" applyFont="1" applyFill="1" applyAlignment="1">
      <alignment horizontal="center"/>
    </xf>
    <xf numFmtId="0" fontId="38" fillId="4" borderId="0" xfId="0" applyFont="1" applyFill="1" applyAlignment="1">
      <alignment/>
    </xf>
    <xf numFmtId="0" fontId="38" fillId="0" borderId="0" xfId="0" applyFont="1" applyFill="1" applyAlignment="1">
      <alignment/>
    </xf>
    <xf numFmtId="2" fontId="38" fillId="0" borderId="0" xfId="0" applyNumberFormat="1" applyFont="1" applyFill="1" applyAlignment="1">
      <alignment/>
    </xf>
    <xf numFmtId="0" fontId="74" fillId="4" borderId="0" xfId="0" applyFont="1" applyFill="1" applyAlignment="1">
      <alignment/>
    </xf>
    <xf numFmtId="0" fontId="75" fillId="4" borderId="0" xfId="0" applyFont="1" applyFill="1" applyAlignment="1">
      <alignment/>
    </xf>
    <xf numFmtId="0" fontId="0" fillId="4" borderId="0" xfId="0" applyFill="1" applyBorder="1" applyAlignment="1">
      <alignment horizontal="left"/>
    </xf>
    <xf numFmtId="0" fontId="71" fillId="8" borderId="0" xfId="0" applyFont="1" applyFill="1" applyAlignment="1">
      <alignment horizontal="center"/>
    </xf>
    <xf numFmtId="0" fontId="81" fillId="4" borderId="0" xfId="0" applyFont="1" applyFill="1" applyAlignment="1">
      <alignment/>
    </xf>
    <xf numFmtId="0" fontId="82" fillId="4" borderId="0" xfId="0" applyFont="1" applyFill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13" fillId="4" borderId="19" xfId="0" applyFont="1" applyFill="1" applyBorder="1" applyAlignment="1" applyProtection="1">
      <alignment/>
      <protection locked="0"/>
    </xf>
    <xf numFmtId="0" fontId="49" fillId="4" borderId="0" xfId="0" applyFont="1" applyFill="1" applyAlignment="1">
      <alignment horizontal="center"/>
    </xf>
    <xf numFmtId="0" fontId="39" fillId="4" borderId="0" xfId="0" applyFont="1" applyFill="1" applyAlignment="1">
      <alignment horizontal="right"/>
    </xf>
    <xf numFmtId="0" fontId="88" fillId="4" borderId="0" xfId="0" applyFont="1" applyFill="1" applyAlignment="1">
      <alignment horizontal="right"/>
    </xf>
    <xf numFmtId="0" fontId="89" fillId="11" borderId="0" xfId="0" applyFont="1" applyFill="1" applyAlignment="1">
      <alignment/>
    </xf>
    <xf numFmtId="0" fontId="0" fillId="12" borderId="0" xfId="0" applyFill="1" applyAlignment="1">
      <alignment/>
    </xf>
    <xf numFmtId="0" fontId="90" fillId="0" borderId="0" xfId="0" applyFont="1" applyAlignment="1">
      <alignment/>
    </xf>
    <xf numFmtId="0" fontId="90" fillId="13" borderId="0" xfId="0" applyFont="1" applyFill="1" applyAlignment="1">
      <alignment/>
    </xf>
    <xf numFmtId="0" fontId="92" fillId="4" borderId="0" xfId="0" applyFont="1" applyFill="1" applyAlignment="1">
      <alignment/>
    </xf>
    <xf numFmtId="0" fontId="92" fillId="4" borderId="0" xfId="0" applyFont="1" applyFill="1" applyAlignment="1">
      <alignment horizontal="right"/>
    </xf>
    <xf numFmtId="0" fontId="93" fillId="14" borderId="0" xfId="0" applyFont="1" applyFill="1" applyAlignment="1">
      <alignment/>
    </xf>
    <xf numFmtId="0" fontId="0" fillId="14" borderId="0" xfId="0" applyFill="1" applyAlignment="1">
      <alignment/>
    </xf>
    <xf numFmtId="0" fontId="78" fillId="4" borderId="0" xfId="0" applyFont="1" applyFill="1" applyAlignment="1">
      <alignment horizontal="right"/>
    </xf>
    <xf numFmtId="0" fontId="0" fillId="13" borderId="0" xfId="0" applyFill="1" applyAlignment="1" applyProtection="1">
      <alignment/>
      <protection locked="0"/>
    </xf>
    <xf numFmtId="0" fontId="101" fillId="4" borderId="0" xfId="0" applyFont="1" applyFill="1" applyAlignment="1">
      <alignment/>
    </xf>
    <xf numFmtId="0" fontId="88" fillId="4" borderId="0" xfId="0" applyFont="1" applyFill="1" applyAlignment="1">
      <alignment/>
    </xf>
    <xf numFmtId="0" fontId="88" fillId="4" borderId="0" xfId="0" applyFont="1" applyFill="1" applyAlignment="1">
      <alignment/>
    </xf>
    <xf numFmtId="0" fontId="106" fillId="4" borderId="0" xfId="0" applyFont="1" applyFill="1" applyAlignment="1">
      <alignment/>
    </xf>
    <xf numFmtId="0" fontId="107" fillId="4" borderId="0" xfId="0" applyFont="1" applyFill="1" applyAlignment="1">
      <alignment/>
    </xf>
    <xf numFmtId="0" fontId="110" fillId="4" borderId="20" xfId="0" applyFont="1" applyFill="1" applyBorder="1" applyAlignment="1">
      <alignment/>
    </xf>
    <xf numFmtId="0" fontId="111" fillId="4" borderId="0" xfId="0" applyFont="1" applyFill="1" applyAlignment="1">
      <alignment/>
    </xf>
    <xf numFmtId="0" fontId="78" fillId="4" borderId="0" xfId="0" applyFont="1" applyFill="1" applyAlignment="1">
      <alignment/>
    </xf>
    <xf numFmtId="0" fontId="114" fillId="4" borderId="0" xfId="0" applyFont="1" applyFill="1" applyAlignment="1">
      <alignment horizontal="right" vertical="top" textRotation="90"/>
    </xf>
    <xf numFmtId="0" fontId="115" fillId="4" borderId="0" xfId="0" applyFont="1" applyFill="1" applyAlignment="1">
      <alignment horizontal="left"/>
    </xf>
    <xf numFmtId="0" fontId="102" fillId="4" borderId="0" xfId="0" applyFont="1" applyFill="1" applyAlignment="1">
      <alignment/>
    </xf>
    <xf numFmtId="0" fontId="28" fillId="4" borderId="0" xfId="0" applyFont="1" applyFill="1" applyAlignment="1">
      <alignment horizontal="right"/>
    </xf>
    <xf numFmtId="0" fontId="102" fillId="4" borderId="0" xfId="0" applyFont="1" applyFill="1" applyAlignment="1">
      <alignment horizontal="left"/>
    </xf>
    <xf numFmtId="0" fontId="100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102" fillId="4" borderId="20" xfId="0" applyFont="1" applyFill="1" applyBorder="1" applyAlignment="1">
      <alignment/>
    </xf>
    <xf numFmtId="0" fontId="71" fillId="4" borderId="20" xfId="0" applyFont="1" applyFill="1" applyBorder="1" applyAlignment="1">
      <alignment horizontal="center"/>
    </xf>
    <xf numFmtId="0" fontId="102" fillId="4" borderId="20" xfId="0" applyFont="1" applyFill="1" applyBorder="1" applyAlignment="1">
      <alignment horizontal="center"/>
    </xf>
    <xf numFmtId="0" fontId="108" fillId="4" borderId="0" xfId="0" applyFont="1" applyFill="1" applyAlignment="1">
      <alignment/>
    </xf>
    <xf numFmtId="0" fontId="116" fillId="4" borderId="0" xfId="0" applyFont="1" applyFill="1" applyAlignment="1">
      <alignment/>
    </xf>
    <xf numFmtId="0" fontId="117" fillId="4" borderId="0" xfId="0" applyFont="1" applyFill="1" applyAlignment="1">
      <alignment horizontal="left"/>
    </xf>
    <xf numFmtId="0" fontId="117" fillId="4" borderId="0" xfId="0" applyFont="1" applyFill="1" applyAlignment="1">
      <alignment/>
    </xf>
    <xf numFmtId="0" fontId="0" fillId="15" borderId="0" xfId="0" applyFill="1" applyAlignment="1" applyProtection="1">
      <alignment/>
      <protection locked="0"/>
    </xf>
    <xf numFmtId="0" fontId="4" fillId="4" borderId="0" xfId="0" applyFont="1" applyFill="1" applyAlignment="1">
      <alignment/>
    </xf>
    <xf numFmtId="0" fontId="0" fillId="2" borderId="0" xfId="0" applyFill="1" applyAlignment="1">
      <alignment horizontal="center"/>
    </xf>
    <xf numFmtId="0" fontId="20" fillId="4" borderId="0" xfId="0" applyFont="1" applyFill="1" applyAlignment="1">
      <alignment/>
    </xf>
    <xf numFmtId="0" fontId="100" fillId="4" borderId="0" xfId="0" applyFont="1" applyFill="1" applyAlignment="1">
      <alignment horizontal="left"/>
    </xf>
    <xf numFmtId="0" fontId="106" fillId="4" borderId="0" xfId="0" applyFont="1" applyFill="1" applyAlignment="1">
      <alignment horizontal="left"/>
    </xf>
    <xf numFmtId="0" fontId="24" fillId="4" borderId="0" xfId="0" applyFont="1" applyFill="1" applyAlignment="1">
      <alignment horizontal="left" vertical="top" wrapText="1"/>
    </xf>
    <xf numFmtId="0" fontId="88" fillId="4" borderId="0" xfId="0" applyFont="1" applyFill="1" applyAlignment="1">
      <alignment horizontal="left"/>
    </xf>
    <xf numFmtId="0" fontId="88" fillId="4" borderId="0" xfId="0" applyFont="1" applyFill="1" applyAlignment="1">
      <alignment horizontal="left"/>
    </xf>
    <xf numFmtId="0" fontId="99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129" fillId="4" borderId="0" xfId="0" applyFont="1" applyFill="1" applyAlignment="1">
      <alignment/>
    </xf>
    <xf numFmtId="0" fontId="39" fillId="4" borderId="0" xfId="0" applyFont="1" applyFill="1" applyAlignment="1">
      <alignment/>
    </xf>
    <xf numFmtId="0" fontId="2" fillId="4" borderId="0" xfId="0" applyFont="1" applyFill="1" applyAlignment="1">
      <alignment horizontal="right"/>
    </xf>
    <xf numFmtId="0" fontId="11" fillId="16" borderId="0" xfId="0" applyFont="1" applyFill="1" applyAlignment="1" applyProtection="1">
      <alignment/>
      <protection locked="0"/>
    </xf>
    <xf numFmtId="0" fontId="62" fillId="4" borderId="0" xfId="0" applyFont="1" applyFill="1" applyAlignment="1">
      <alignment/>
    </xf>
    <xf numFmtId="0" fontId="0" fillId="4" borderId="21" xfId="0" applyFill="1" applyBorder="1" applyAlignment="1">
      <alignment/>
    </xf>
    <xf numFmtId="8" fontId="0" fillId="4" borderId="22" xfId="0" applyNumberFormat="1" applyFill="1" applyBorder="1" applyAlignment="1">
      <alignment/>
    </xf>
    <xf numFmtId="8" fontId="1" fillId="4" borderId="23" xfId="0" applyNumberFormat="1" applyFont="1" applyFill="1" applyBorder="1" applyAlignment="1">
      <alignment/>
    </xf>
    <xf numFmtId="8" fontId="2" fillId="4" borderId="0" xfId="0" applyNumberFormat="1" applyFont="1" applyFill="1" applyAlignment="1">
      <alignment/>
    </xf>
    <xf numFmtId="9" fontId="11" fillId="17" borderId="0" xfId="0" applyNumberFormat="1" applyFont="1" applyFill="1" applyAlignment="1" applyProtection="1">
      <alignment/>
      <protection locked="0"/>
    </xf>
    <xf numFmtId="8" fontId="130" fillId="4" borderId="24" xfId="0" applyNumberFormat="1" applyFont="1" applyFill="1" applyBorder="1" applyAlignment="1">
      <alignment/>
    </xf>
    <xf numFmtId="8" fontId="130" fillId="4" borderId="25" xfId="0" applyNumberFormat="1" applyFont="1" applyFill="1" applyBorder="1" applyAlignment="1">
      <alignment/>
    </xf>
    <xf numFmtId="0" fontId="11" fillId="15" borderId="0" xfId="0" applyFont="1" applyFill="1" applyAlignment="1" applyProtection="1">
      <alignment horizontal="right"/>
      <protection locked="0"/>
    </xf>
    <xf numFmtId="0" fontId="0" fillId="4" borderId="25" xfId="0" applyFill="1" applyBorder="1" applyAlignment="1">
      <alignment/>
    </xf>
    <xf numFmtId="0" fontId="0" fillId="4" borderId="24" xfId="0" applyFill="1" applyBorder="1" applyAlignment="1">
      <alignment/>
    </xf>
    <xf numFmtId="0" fontId="1" fillId="4" borderId="0" xfId="0" applyFont="1" applyFill="1" applyAlignment="1">
      <alignment horizontal="right"/>
    </xf>
    <xf numFmtId="8" fontId="131" fillId="4" borderId="24" xfId="0" applyNumberFormat="1" applyFont="1" applyFill="1" applyBorder="1" applyAlignment="1">
      <alignment/>
    </xf>
    <xf numFmtId="8" fontId="131" fillId="4" borderId="25" xfId="0" applyNumberFormat="1" applyFont="1" applyFill="1" applyBorder="1" applyAlignment="1">
      <alignment/>
    </xf>
    <xf numFmtId="0" fontId="26" fillId="4" borderId="26" xfId="20" applyFont="1" applyFill="1" applyBorder="1" applyAlignment="1">
      <alignment horizontal="center"/>
    </xf>
    <xf numFmtId="8" fontId="10" fillId="4" borderId="27" xfId="0" applyNumberFormat="1" applyFont="1" applyFill="1" applyBorder="1" applyAlignment="1">
      <alignment/>
    </xf>
    <xf numFmtId="8" fontId="10" fillId="4" borderId="25" xfId="0" applyNumberFormat="1" applyFont="1" applyFill="1" applyBorder="1" applyAlignment="1">
      <alignment/>
    </xf>
    <xf numFmtId="0" fontId="10" fillId="4" borderId="0" xfId="0" applyFont="1" applyFill="1" applyAlignment="1">
      <alignment horizontal="right"/>
    </xf>
    <xf numFmtId="8" fontId="10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0" fillId="4" borderId="1" xfId="0" applyFill="1" applyBorder="1" applyAlignment="1">
      <alignment/>
    </xf>
    <xf numFmtId="0" fontId="104" fillId="4" borderId="0" xfId="0" applyFont="1" applyFill="1" applyAlignment="1">
      <alignment/>
    </xf>
    <xf numFmtId="0" fontId="2" fillId="4" borderId="0" xfId="0" applyFont="1" applyFill="1" applyBorder="1" applyAlignment="1">
      <alignment horizontal="right"/>
    </xf>
    <xf numFmtId="0" fontId="1" fillId="16" borderId="0" xfId="0" applyFont="1" applyFill="1" applyBorder="1" applyAlignment="1" applyProtection="1">
      <alignment/>
      <protection locked="0"/>
    </xf>
    <xf numFmtId="0" fontId="62" fillId="4" borderId="0" xfId="0" applyFont="1" applyFill="1" applyBorder="1" applyAlignment="1">
      <alignment/>
    </xf>
    <xf numFmtId="9" fontId="1" fillId="17" borderId="0" xfId="0" applyNumberFormat="1" applyFont="1" applyFill="1" applyBorder="1" applyAlignment="1" applyProtection="1">
      <alignment/>
      <protection locked="0"/>
    </xf>
    <xf numFmtId="0" fontId="132" fillId="4" borderId="0" xfId="0" applyFont="1" applyFill="1" applyAlignment="1">
      <alignment horizontal="center"/>
    </xf>
    <xf numFmtId="8" fontId="0" fillId="4" borderId="0" xfId="0" applyNumberFormat="1" applyFill="1" applyAlignment="1">
      <alignment/>
    </xf>
    <xf numFmtId="8" fontId="133" fillId="4" borderId="0" xfId="0" applyNumberFormat="1" applyFont="1" applyFill="1" applyAlignment="1">
      <alignment/>
    </xf>
    <xf numFmtId="8" fontId="134" fillId="4" borderId="0" xfId="0" applyNumberFormat="1" applyFont="1" applyFill="1" applyAlignment="1">
      <alignment/>
    </xf>
    <xf numFmtId="8" fontId="13" fillId="4" borderId="0" xfId="0" applyNumberFormat="1" applyFont="1" applyFill="1" applyAlignment="1">
      <alignment/>
    </xf>
    <xf numFmtId="0" fontId="5" fillId="4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27" fillId="2" borderId="0" xfId="0" applyFont="1" applyFill="1" applyAlignment="1">
      <alignment horizontal="center"/>
    </xf>
    <xf numFmtId="0" fontId="103" fillId="4" borderId="0" xfId="0" applyFont="1" applyFill="1" applyAlignment="1">
      <alignment horizontal="left"/>
    </xf>
    <xf numFmtId="0" fontId="26" fillId="4" borderId="28" xfId="20" applyFont="1" applyFill="1" applyBorder="1" applyAlignment="1">
      <alignment horizontal="center"/>
    </xf>
    <xf numFmtId="0" fontId="26" fillId="4" borderId="29" xfId="20" applyFont="1" applyFill="1" applyBorder="1" applyAlignment="1">
      <alignment horizontal="center"/>
    </xf>
    <xf numFmtId="0" fontId="26" fillId="4" borderId="30" xfId="20" applyFont="1" applyFill="1" applyBorder="1" applyAlignment="1">
      <alignment horizontal="center"/>
    </xf>
    <xf numFmtId="0" fontId="26" fillId="4" borderId="31" xfId="20" applyFont="1" applyFill="1" applyBorder="1" applyAlignment="1">
      <alignment horizontal="center"/>
    </xf>
    <xf numFmtId="0" fontId="26" fillId="4" borderId="32" xfId="20" applyFont="1" applyFill="1" applyBorder="1" applyAlignment="1">
      <alignment horizontal="center"/>
    </xf>
    <xf numFmtId="0" fontId="94" fillId="4" borderId="0" xfId="0" applyFont="1" applyFill="1" applyAlignment="1">
      <alignment horizontal="left"/>
    </xf>
    <xf numFmtId="0" fontId="97" fillId="4" borderId="0" xfId="0" applyFont="1" applyFill="1" applyAlignment="1">
      <alignment horizontal="center"/>
    </xf>
    <xf numFmtId="0" fontId="24" fillId="4" borderId="0" xfId="0" applyFont="1" applyFill="1" applyAlignment="1">
      <alignment horizontal="right"/>
    </xf>
    <xf numFmtId="0" fontId="98" fillId="4" borderId="0" xfId="0" applyFont="1" applyFill="1" applyAlignment="1">
      <alignment horizontal="left"/>
    </xf>
    <xf numFmtId="0" fontId="70" fillId="4" borderId="0" xfId="0" applyFont="1" applyFill="1" applyAlignment="1">
      <alignment horizontal="left"/>
    </xf>
    <xf numFmtId="0" fontId="117" fillId="4" borderId="0" xfId="0" applyFont="1" applyFill="1" applyAlignment="1">
      <alignment horizontal="left"/>
    </xf>
    <xf numFmtId="0" fontId="115" fillId="4" borderId="0" xfId="0" applyFont="1" applyFill="1" applyAlignment="1">
      <alignment horizontal="left"/>
    </xf>
    <xf numFmtId="0" fontId="102" fillId="15" borderId="0" xfId="0" applyFont="1" applyFill="1" applyAlignment="1">
      <alignment horizontal="left"/>
    </xf>
    <xf numFmtId="0" fontId="29" fillId="4" borderId="0" xfId="0" applyFont="1" applyFill="1" applyAlignment="1">
      <alignment horizontal="center"/>
    </xf>
    <xf numFmtId="0" fontId="48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9" fillId="4" borderId="33" xfId="0" applyFont="1" applyFill="1" applyBorder="1" applyAlignment="1">
      <alignment/>
    </xf>
    <xf numFmtId="0" fontId="9" fillId="4" borderId="34" xfId="0" applyFont="1" applyFill="1" applyBorder="1" applyAlignment="1">
      <alignment/>
    </xf>
    <xf numFmtId="0" fontId="5" fillId="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26" fillId="4" borderId="35" xfId="2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40" fillId="4" borderId="37" xfId="0" applyFont="1" applyFill="1" applyBorder="1" applyAlignment="1">
      <alignment horizontal="center"/>
    </xf>
    <xf numFmtId="0" fontId="40" fillId="4" borderId="38" xfId="0" applyFont="1" applyFill="1" applyBorder="1" applyAlignment="1">
      <alignment horizontal="center"/>
    </xf>
    <xf numFmtId="0" fontId="40" fillId="4" borderId="39" xfId="0" applyFont="1" applyFill="1" applyBorder="1" applyAlignment="1">
      <alignment horizontal="center"/>
    </xf>
    <xf numFmtId="0" fontId="19" fillId="16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4" borderId="36" xfId="0" applyFill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64" fillId="4" borderId="35" xfId="20" applyFont="1" applyFill="1" applyBorder="1" applyAlignment="1">
      <alignment horizontal="center"/>
    </xf>
    <xf numFmtId="0" fontId="64" fillId="4" borderId="36" xfId="20" applyFont="1" applyFill="1" applyBorder="1" applyAlignment="1">
      <alignment horizontal="center"/>
    </xf>
    <xf numFmtId="0" fontId="65" fillId="4" borderId="0" xfId="20" applyFont="1" applyFill="1" applyAlignment="1">
      <alignment horizontal="center" vertical="center"/>
    </xf>
    <xf numFmtId="0" fontId="10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9" fillId="6" borderId="0" xfId="0" applyFont="1" applyFill="1" applyAlignment="1">
      <alignment horizontal="center" vertical="center"/>
    </xf>
    <xf numFmtId="0" fontId="33" fillId="0" borderId="40" xfId="0" applyFont="1" applyBorder="1" applyAlignment="1" applyProtection="1">
      <alignment horizontal="center"/>
      <protection locked="0"/>
    </xf>
    <xf numFmtId="0" fontId="33" fillId="0" borderId="41" xfId="0" applyFont="1" applyBorder="1" applyAlignment="1" applyProtection="1">
      <alignment horizontal="center"/>
      <protection locked="0"/>
    </xf>
    <xf numFmtId="0" fontId="10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69" fillId="13" borderId="0" xfId="0" applyFont="1" applyFill="1" applyAlignment="1">
      <alignment horizontal="center"/>
    </xf>
    <xf numFmtId="0" fontId="0" fillId="4" borderId="0" xfId="0" applyFill="1" applyAlignment="1">
      <alignment/>
    </xf>
    <xf numFmtId="0" fontId="77" fillId="4" borderId="0" xfId="0" applyFont="1" applyFill="1" applyAlignment="1">
      <alignment horizontal="left"/>
    </xf>
    <xf numFmtId="0" fontId="74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44" fontId="33" fillId="0" borderId="0" xfId="0" applyNumberFormat="1" applyFont="1" applyFill="1" applyBorder="1" applyAlignment="1">
      <alignment horizontal="center" vertical="center"/>
    </xf>
    <xf numFmtId="0" fontId="72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44" fontId="33" fillId="0" borderId="0" xfId="17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/>
    </xf>
    <xf numFmtId="0" fontId="70" fillId="10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80" fillId="15" borderId="0" xfId="0" applyFont="1" applyFill="1" applyAlignment="1">
      <alignment horizontal="center"/>
    </xf>
    <xf numFmtId="0" fontId="79" fillId="8" borderId="0" xfId="0" applyFont="1" applyFill="1" applyAlignment="1">
      <alignment horizontal="center"/>
    </xf>
    <xf numFmtId="0" fontId="0" fillId="4" borderId="22" xfId="0" applyFill="1" applyBorder="1" applyAlignment="1">
      <alignment/>
    </xf>
    <xf numFmtId="0" fontId="0" fillId="4" borderId="0" xfId="0" applyFill="1" applyBorder="1" applyAlignment="1">
      <alignment/>
    </xf>
    <xf numFmtId="0" fontId="130" fillId="4" borderId="0" xfId="0" applyFont="1" applyFill="1" applyAlignment="1">
      <alignment horizontal="right"/>
    </xf>
    <xf numFmtId="0" fontId="131" fillId="4" borderId="0" xfId="0" applyFont="1" applyFill="1" applyAlignment="1">
      <alignment horizontal="right"/>
    </xf>
    <xf numFmtId="0" fontId="130" fillId="4" borderId="25" xfId="0" applyFont="1" applyFill="1" applyBorder="1" applyAlignment="1">
      <alignment horizontal="right"/>
    </xf>
    <xf numFmtId="0" fontId="130" fillId="4" borderId="0" xfId="0" applyFont="1" applyFill="1" applyBorder="1" applyAlignment="1">
      <alignment horizontal="right"/>
    </xf>
    <xf numFmtId="0" fontId="131" fillId="4" borderId="25" xfId="0" applyFont="1" applyFill="1" applyBorder="1" applyAlignment="1">
      <alignment horizontal="right"/>
    </xf>
    <xf numFmtId="0" fontId="131" fillId="4" borderId="0" xfId="0" applyFont="1" applyFill="1" applyBorder="1" applyAlignment="1">
      <alignment horizontal="right"/>
    </xf>
    <xf numFmtId="0" fontId="10" fillId="4" borderId="42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10" fillId="4" borderId="0" xfId="0" applyFont="1" applyFill="1" applyAlignment="1">
      <alignment horizontal="right"/>
    </xf>
    <xf numFmtId="0" fontId="128" fillId="4" borderId="0" xfId="0" applyFont="1" applyFill="1" applyAlignment="1">
      <alignment/>
    </xf>
    <xf numFmtId="0" fontId="18" fillId="4" borderId="0" xfId="0" applyFont="1" applyFill="1" applyBorder="1" applyAlignment="1">
      <alignment/>
    </xf>
    <xf numFmtId="0" fontId="16" fillId="4" borderId="2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over!A1" /><Relationship Id="rId2" Type="http://schemas.openxmlformats.org/officeDocument/2006/relationships/hyperlink" Target="#'Tax Info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Cover!A1" /><Relationship Id="rId2" Type="http://schemas.openxmlformats.org/officeDocument/2006/relationships/hyperlink" Target="#Tax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Cover!A1" /><Relationship Id="rId2" Type="http://schemas.openxmlformats.org/officeDocument/2006/relationships/hyperlink" Target="#'Tax Info08_09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Cover!A1" /><Relationship Id="rId2" Type="http://schemas.openxmlformats.org/officeDocument/2006/relationships/hyperlink" Target="#Tax2008_09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Cover!A1" /><Relationship Id="rId2" Type="http://schemas.openxmlformats.org/officeDocument/2006/relationships/hyperlink" Target="#'Tax Info09_10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Cover!A1" /><Relationship Id="rId2" Type="http://schemas.openxmlformats.org/officeDocument/2006/relationships/hyperlink" Target="#Tax2009_10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Teams!A1" /><Relationship Id="rId2" Type="http://schemas.openxmlformats.org/officeDocument/2006/relationships/hyperlink" Target="#Cover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Fixture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Cover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formation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13</xdr:row>
      <xdr:rowOff>38100</xdr:rowOff>
    </xdr:from>
    <xdr:to>
      <xdr:col>5</xdr:col>
      <xdr:colOff>371475</xdr:colOff>
      <xdr:row>14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419725" y="2752725"/>
          <a:ext cx="257175" cy="200025"/>
        </a:xfrm>
        <a:prstGeom prst="irregularSeal1">
          <a:avLst/>
        </a:prstGeom>
        <a:solidFill>
          <a:srgbClr val="00FF0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7</xdr:row>
      <xdr:rowOff>19050</xdr:rowOff>
    </xdr:from>
    <xdr:to>
      <xdr:col>7</xdr:col>
      <xdr:colOff>704850</xdr:colOff>
      <xdr:row>12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86425" y="1562100"/>
          <a:ext cx="3305175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The data for  some illustrations used in these worksheets has been obtained from the textbook:  </a:t>
          </a:r>
          <a:r>
            <a:rPr lang="en-US" cap="none" sz="1200" b="1" i="0" u="sng" baseline="0">
              <a:solidFill>
                <a:srgbClr val="00FF00"/>
              </a:solidFill>
              <a:latin typeface="Arial"/>
              <a:ea typeface="Arial"/>
              <a:cs typeface="Arial"/>
            </a:rPr>
            <a:t>Learning Microsoft Excel 2000</a:t>
          </a:r>
          <a:r>
            <a:rPr lang="en-US" cap="none" sz="12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, by Greg Bowden, Cambridge 2000.
                                                              </a:t>
          </a:r>
          <a:r>
            <a:rPr lang="en-US" cap="none" sz="12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Geoff Moss</a:t>
          </a:r>
        </a:p>
      </xdr:txBody>
    </xdr:sp>
    <xdr:clientData/>
  </xdr:twoCellAnchor>
  <xdr:twoCellAnchor>
    <xdr:from>
      <xdr:col>6</xdr:col>
      <xdr:colOff>0</xdr:colOff>
      <xdr:row>13</xdr:row>
      <xdr:rowOff>38100</xdr:rowOff>
    </xdr:from>
    <xdr:to>
      <xdr:col>7</xdr:col>
      <xdr:colOff>771525</xdr:colOff>
      <xdr:row>15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695950" y="2752725"/>
          <a:ext cx="336232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Each function is hyperlinked to the appropriate worksheet.  Click on the function you want to go to.</a:t>
          </a:r>
        </a:p>
      </xdr:txBody>
    </xdr:sp>
    <xdr:clientData/>
  </xdr:twoCellAnchor>
  <xdr:twoCellAnchor>
    <xdr:from>
      <xdr:col>6</xdr:col>
      <xdr:colOff>9525</xdr:colOff>
      <xdr:row>16</xdr:row>
      <xdr:rowOff>66675</xdr:rowOff>
    </xdr:from>
    <xdr:to>
      <xdr:col>7</xdr:col>
      <xdr:colOff>609600</xdr:colOff>
      <xdr:row>19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05475" y="3400425"/>
          <a:ext cx="3190875" cy="523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CCFF"/>
              </a:solidFill>
              <a:latin typeface="Arial"/>
              <a:ea typeface="Arial"/>
              <a:cs typeface="Arial"/>
            </a:rPr>
            <a:t>Passwords:  Each spreadsheet has been password protected to limit accidental erasure of formulae and data.  The password used throughout is: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pw</a:t>
          </a:r>
        </a:p>
      </xdr:txBody>
    </xdr:sp>
    <xdr:clientData/>
  </xdr:twoCellAnchor>
  <xdr:twoCellAnchor>
    <xdr:from>
      <xdr:col>5</xdr:col>
      <xdr:colOff>190500</xdr:colOff>
      <xdr:row>16</xdr:row>
      <xdr:rowOff>66675</xdr:rowOff>
    </xdr:from>
    <xdr:to>
      <xdr:col>5</xdr:col>
      <xdr:colOff>371475</xdr:colOff>
      <xdr:row>17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5495925" y="3400425"/>
          <a:ext cx="180975" cy="190500"/>
        </a:xfrm>
        <a:prstGeom prst="irregularSeal1">
          <a:avLst/>
        </a:prstGeom>
        <a:solidFill>
          <a:srgbClr val="FFFF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</xdr:row>
      <xdr:rowOff>9525</xdr:rowOff>
    </xdr:from>
    <xdr:to>
      <xdr:col>6</xdr:col>
      <xdr:colOff>466725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4895850" y="695325"/>
          <a:ext cx="409575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7</xdr:row>
      <xdr:rowOff>19050</xdr:rowOff>
    </xdr:from>
    <xdr:to>
      <xdr:col>5</xdr:col>
      <xdr:colOff>733425</xdr:colOff>
      <xdr:row>8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4210050" y="1485900"/>
          <a:ext cx="0" cy="33337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1162050</xdr:colOff>
      <xdr:row>12</xdr:row>
      <xdr:rowOff>47625</xdr:rowOff>
    </xdr:from>
    <xdr:to>
      <xdr:col>8</xdr:col>
      <xdr:colOff>200025</xdr:colOff>
      <xdr:row>17</xdr:row>
      <xdr:rowOff>133350</xdr:rowOff>
    </xdr:to>
    <xdr:grpSp>
      <xdr:nvGrpSpPr>
        <xdr:cNvPr id="3" name="Group 23"/>
        <xdr:cNvGrpSpPr>
          <a:grpSpLocks/>
        </xdr:cNvGrpSpPr>
      </xdr:nvGrpSpPr>
      <xdr:grpSpPr>
        <a:xfrm>
          <a:off x="3324225" y="2466975"/>
          <a:ext cx="4972050" cy="1104900"/>
          <a:chOff x="344" y="259"/>
          <a:chExt cx="522" cy="113"/>
        </a:xfrm>
        <a:solidFill>
          <a:srgbClr val="FFFFFF"/>
        </a:solidFill>
      </xdr:grpSpPr>
      <xdr:sp>
        <xdr:nvSpPr>
          <xdr:cNvPr id="4" name="Line 3"/>
          <xdr:cNvSpPr>
            <a:spLocks/>
          </xdr:cNvSpPr>
        </xdr:nvSpPr>
        <xdr:spPr>
          <a:xfrm flipH="1">
            <a:off x="344" y="372"/>
            <a:ext cx="16" cy="0"/>
          </a:xfrm>
          <a:prstGeom prst="line">
            <a:avLst/>
          </a:prstGeom>
          <a:noFill/>
          <a:ln w="127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V="1">
            <a:off x="344" y="306"/>
            <a:ext cx="0" cy="65"/>
          </a:xfrm>
          <a:prstGeom prst="line">
            <a:avLst/>
          </a:prstGeom>
          <a:noFill/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344" y="306"/>
            <a:ext cx="521" cy="0"/>
          </a:xfrm>
          <a:prstGeom prst="line">
            <a:avLst/>
          </a:prstGeom>
          <a:noFill/>
          <a:ln w="127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 flipV="1">
            <a:off x="866" y="259"/>
            <a:ext cx="0" cy="47"/>
          </a:xfrm>
          <a:prstGeom prst="line">
            <a:avLst/>
          </a:prstGeom>
          <a:noFill/>
          <a:ln w="12700" cmpd="sng">
            <a:solidFill>
              <a:srgbClr val="FF99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1009650</xdr:colOff>
      <xdr:row>12</xdr:row>
      <xdr:rowOff>19050</xdr:rowOff>
    </xdr:from>
    <xdr:to>
      <xdr:col>7</xdr:col>
      <xdr:colOff>1076325</xdr:colOff>
      <xdr:row>16</xdr:row>
      <xdr:rowOff>123825</xdr:rowOff>
    </xdr:to>
    <xdr:grpSp>
      <xdr:nvGrpSpPr>
        <xdr:cNvPr id="8" name="Group 21"/>
        <xdr:cNvGrpSpPr>
          <a:grpSpLocks/>
        </xdr:cNvGrpSpPr>
      </xdr:nvGrpSpPr>
      <xdr:grpSpPr>
        <a:xfrm>
          <a:off x="3171825" y="2438400"/>
          <a:ext cx="3209925" cy="895350"/>
          <a:chOff x="334" y="257"/>
          <a:chExt cx="259" cy="91"/>
        </a:xfrm>
        <a:solidFill>
          <a:srgbClr val="FFFFFF"/>
        </a:solidFill>
      </xdr:grpSpPr>
      <xdr:sp>
        <xdr:nvSpPr>
          <xdr:cNvPr id="9" name="Line 7"/>
          <xdr:cNvSpPr>
            <a:spLocks/>
          </xdr:cNvSpPr>
        </xdr:nvSpPr>
        <xdr:spPr>
          <a:xfrm flipH="1">
            <a:off x="335" y="348"/>
            <a:ext cx="26" cy="0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8"/>
          <xdr:cNvSpPr>
            <a:spLocks/>
          </xdr:cNvSpPr>
        </xdr:nvSpPr>
        <xdr:spPr>
          <a:xfrm flipV="1">
            <a:off x="334" y="299"/>
            <a:ext cx="0" cy="49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9"/>
          <xdr:cNvSpPr>
            <a:spLocks/>
          </xdr:cNvSpPr>
        </xdr:nvSpPr>
        <xdr:spPr>
          <a:xfrm>
            <a:off x="334" y="300"/>
            <a:ext cx="259" cy="0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0"/>
          <xdr:cNvSpPr>
            <a:spLocks/>
          </xdr:cNvSpPr>
        </xdr:nvSpPr>
        <xdr:spPr>
          <a:xfrm flipV="1">
            <a:off x="593" y="257"/>
            <a:ext cx="0" cy="43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914400</xdr:colOff>
      <xdr:row>11</xdr:row>
      <xdr:rowOff>152400</xdr:rowOff>
    </xdr:from>
    <xdr:to>
      <xdr:col>5</xdr:col>
      <xdr:colOff>1228725</xdr:colOff>
      <xdr:row>15</xdr:row>
      <xdr:rowOff>38100</xdr:rowOff>
    </xdr:to>
    <xdr:grpSp>
      <xdr:nvGrpSpPr>
        <xdr:cNvPr id="13" name="Group 19"/>
        <xdr:cNvGrpSpPr>
          <a:grpSpLocks/>
        </xdr:cNvGrpSpPr>
      </xdr:nvGrpSpPr>
      <xdr:grpSpPr>
        <a:xfrm>
          <a:off x="3076575" y="2381250"/>
          <a:ext cx="1628775" cy="657225"/>
          <a:chOff x="323" y="258"/>
          <a:chExt cx="126" cy="65"/>
        </a:xfrm>
        <a:solidFill>
          <a:srgbClr val="FFFFFF"/>
        </a:solidFill>
      </xdr:grpSpPr>
      <xdr:sp>
        <xdr:nvSpPr>
          <xdr:cNvPr id="14" name="Line 11"/>
          <xdr:cNvSpPr>
            <a:spLocks/>
          </xdr:cNvSpPr>
        </xdr:nvSpPr>
        <xdr:spPr>
          <a:xfrm flipH="1">
            <a:off x="323" y="323"/>
            <a:ext cx="38" cy="0"/>
          </a:xfrm>
          <a:prstGeom prst="line">
            <a:avLst/>
          </a:prstGeom>
          <a:noFill/>
          <a:ln w="127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2"/>
          <xdr:cNvSpPr>
            <a:spLocks/>
          </xdr:cNvSpPr>
        </xdr:nvSpPr>
        <xdr:spPr>
          <a:xfrm flipV="1">
            <a:off x="323" y="293"/>
            <a:ext cx="0" cy="30"/>
          </a:xfrm>
          <a:prstGeom prst="line">
            <a:avLst/>
          </a:prstGeom>
          <a:noFill/>
          <a:ln w="127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4"/>
          <xdr:cNvSpPr>
            <a:spLocks/>
          </xdr:cNvSpPr>
        </xdr:nvSpPr>
        <xdr:spPr>
          <a:xfrm>
            <a:off x="323" y="293"/>
            <a:ext cx="125" cy="0"/>
          </a:xfrm>
          <a:prstGeom prst="line">
            <a:avLst/>
          </a:prstGeom>
          <a:noFill/>
          <a:ln w="127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5"/>
          <xdr:cNvSpPr>
            <a:spLocks/>
          </xdr:cNvSpPr>
        </xdr:nvSpPr>
        <xdr:spPr>
          <a:xfrm flipV="1">
            <a:off x="449" y="258"/>
            <a:ext cx="0" cy="3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22</xdr:row>
      <xdr:rowOff>504825</xdr:rowOff>
    </xdr:from>
    <xdr:to>
      <xdr:col>1</xdr:col>
      <xdr:colOff>314325</xdr:colOff>
      <xdr:row>22</xdr:row>
      <xdr:rowOff>742950</xdr:rowOff>
    </xdr:to>
    <xdr:sp>
      <xdr:nvSpPr>
        <xdr:cNvPr id="18" name="TextBox 16"/>
        <xdr:cNvSpPr txBox="1">
          <a:spLocks noChangeArrowheads="1"/>
        </xdr:cNvSpPr>
      </xdr:nvSpPr>
      <xdr:spPr>
        <a:xfrm>
          <a:off x="66675" y="4943475"/>
          <a:ext cx="8572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Password: pw</a:t>
          </a:r>
        </a:p>
      </xdr:txBody>
    </xdr:sp>
    <xdr:clientData/>
  </xdr:twoCellAnchor>
  <xdr:twoCellAnchor>
    <xdr:from>
      <xdr:col>5</xdr:col>
      <xdr:colOff>219075</xdr:colOff>
      <xdr:row>21</xdr:row>
      <xdr:rowOff>47625</xdr:rowOff>
    </xdr:from>
    <xdr:to>
      <xdr:col>6</xdr:col>
      <xdr:colOff>266700</xdr:colOff>
      <xdr:row>22</xdr:row>
      <xdr:rowOff>47625</xdr:rowOff>
    </xdr:to>
    <xdr:sp>
      <xdr:nvSpPr>
        <xdr:cNvPr id="19" name="TextBox 17">
          <a:hlinkClick r:id="rId1"/>
        </xdr:cNvPr>
        <xdr:cNvSpPr txBox="1">
          <a:spLocks noChangeArrowheads="1"/>
        </xdr:cNvSpPr>
      </xdr:nvSpPr>
      <xdr:spPr>
        <a:xfrm>
          <a:off x="3695700" y="4181475"/>
          <a:ext cx="1409700" cy="30480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Home / Cover</a:t>
          </a:r>
        </a:p>
      </xdr:txBody>
    </xdr:sp>
    <xdr:clientData/>
  </xdr:twoCellAnchor>
  <xdr:twoCellAnchor>
    <xdr:from>
      <xdr:col>5</xdr:col>
      <xdr:colOff>762000</xdr:colOff>
      <xdr:row>11</xdr:row>
      <xdr:rowOff>47625</xdr:rowOff>
    </xdr:from>
    <xdr:to>
      <xdr:col>6</xdr:col>
      <xdr:colOff>323850</xdr:colOff>
      <xdr:row>11</xdr:row>
      <xdr:rowOff>104775</xdr:rowOff>
    </xdr:to>
    <xdr:sp>
      <xdr:nvSpPr>
        <xdr:cNvPr id="20" name="AutoShape 18"/>
        <xdr:cNvSpPr>
          <a:spLocks/>
        </xdr:cNvSpPr>
      </xdr:nvSpPr>
      <xdr:spPr>
        <a:xfrm rot="16200000">
          <a:off x="4238625" y="2276475"/>
          <a:ext cx="923925" cy="57150"/>
        </a:xfrm>
        <a:prstGeom prst="leftBracke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66675</xdr:rowOff>
    </xdr:from>
    <xdr:to>
      <xdr:col>7</xdr:col>
      <xdr:colOff>2038350</xdr:colOff>
      <xdr:row>11</xdr:row>
      <xdr:rowOff>133350</xdr:rowOff>
    </xdr:to>
    <xdr:sp>
      <xdr:nvSpPr>
        <xdr:cNvPr id="21" name="AutoShape 20"/>
        <xdr:cNvSpPr>
          <a:spLocks/>
        </xdr:cNvSpPr>
      </xdr:nvSpPr>
      <xdr:spPr>
        <a:xfrm rot="16200000">
          <a:off x="5334000" y="2295525"/>
          <a:ext cx="2009775" cy="66675"/>
        </a:xfrm>
        <a:prstGeom prst="leftBracke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2152650</xdr:colOff>
      <xdr:row>11</xdr:row>
      <xdr:rowOff>76200</xdr:rowOff>
    </xdr:from>
    <xdr:to>
      <xdr:col>8</xdr:col>
      <xdr:colOff>933450</xdr:colOff>
      <xdr:row>11</xdr:row>
      <xdr:rowOff>133350</xdr:rowOff>
    </xdr:to>
    <xdr:sp>
      <xdr:nvSpPr>
        <xdr:cNvPr id="22" name="AutoShape 22"/>
        <xdr:cNvSpPr>
          <a:spLocks/>
        </xdr:cNvSpPr>
      </xdr:nvSpPr>
      <xdr:spPr>
        <a:xfrm rot="16200000">
          <a:off x="7458075" y="2305050"/>
          <a:ext cx="1571625" cy="57150"/>
        </a:xfrm>
        <a:prstGeom prst="leftBracke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21</xdr:row>
      <xdr:rowOff>66675</xdr:rowOff>
    </xdr:from>
    <xdr:to>
      <xdr:col>7</xdr:col>
      <xdr:colOff>2543175</xdr:colOff>
      <xdr:row>22</xdr:row>
      <xdr:rowOff>9525</xdr:rowOff>
    </xdr:to>
    <xdr:sp>
      <xdr:nvSpPr>
        <xdr:cNvPr id="23" name="TextBox 24">
          <a:hlinkClick r:id="rId2"/>
        </xdr:cNvPr>
        <xdr:cNvSpPr txBox="1">
          <a:spLocks noChangeArrowheads="1"/>
        </xdr:cNvSpPr>
      </xdr:nvSpPr>
      <xdr:spPr>
        <a:xfrm>
          <a:off x="5734050" y="4200525"/>
          <a:ext cx="2114550" cy="247650"/>
        </a:xfrm>
        <a:prstGeom prst="rect">
          <a:avLst/>
        </a:prstGeom>
        <a:solidFill>
          <a:srgbClr val="000000"/>
        </a:solidFill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Tax Information Sheet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2009775</xdr:colOff>
      <xdr:row>8</xdr:row>
      <xdr:rowOff>1095375</xdr:rowOff>
    </xdr:from>
    <xdr:to>
      <xdr:col>0</xdr:col>
      <xdr:colOff>3419475</xdr:colOff>
      <xdr:row>8</xdr:row>
      <xdr:rowOff>1409700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2009775" y="3324225"/>
          <a:ext cx="1409700" cy="314325"/>
        </a:xfrm>
        <a:prstGeom prst="rect">
          <a:avLst/>
        </a:prstGeom>
        <a:solidFill>
          <a:srgbClr val="00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Home / Cover</a:t>
          </a:r>
        </a:p>
      </xdr:txBody>
    </xdr:sp>
    <xdr:clientData/>
  </xdr:twoCellAnchor>
  <xdr:twoCellAnchor>
    <xdr:from>
      <xdr:col>0</xdr:col>
      <xdr:colOff>4171950</xdr:colOff>
      <xdr:row>8</xdr:row>
      <xdr:rowOff>1095375</xdr:rowOff>
    </xdr:from>
    <xdr:to>
      <xdr:col>0</xdr:col>
      <xdr:colOff>6534150</xdr:colOff>
      <xdr:row>8</xdr:row>
      <xdr:rowOff>1381125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4171950" y="3324225"/>
          <a:ext cx="2362200" cy="285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Return to Tax Worksheet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</xdr:row>
      <xdr:rowOff>9525</xdr:rowOff>
    </xdr:from>
    <xdr:to>
      <xdr:col>6</xdr:col>
      <xdr:colOff>466725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4895850" y="695325"/>
          <a:ext cx="409575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7</xdr:row>
      <xdr:rowOff>19050</xdr:rowOff>
    </xdr:from>
    <xdr:to>
      <xdr:col>5</xdr:col>
      <xdr:colOff>733425</xdr:colOff>
      <xdr:row>8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4210050" y="1485900"/>
          <a:ext cx="0" cy="33337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1162050</xdr:colOff>
      <xdr:row>12</xdr:row>
      <xdr:rowOff>47625</xdr:rowOff>
    </xdr:from>
    <xdr:to>
      <xdr:col>8</xdr:col>
      <xdr:colOff>200025</xdr:colOff>
      <xdr:row>17</xdr:row>
      <xdr:rowOff>133350</xdr:rowOff>
    </xdr:to>
    <xdr:grpSp>
      <xdr:nvGrpSpPr>
        <xdr:cNvPr id="3" name="Group 3"/>
        <xdr:cNvGrpSpPr>
          <a:grpSpLocks/>
        </xdr:cNvGrpSpPr>
      </xdr:nvGrpSpPr>
      <xdr:grpSpPr>
        <a:xfrm>
          <a:off x="3324225" y="2466975"/>
          <a:ext cx="4972050" cy="1104900"/>
          <a:chOff x="344" y="259"/>
          <a:chExt cx="522" cy="113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44" y="372"/>
            <a:ext cx="16" cy="0"/>
          </a:xfrm>
          <a:prstGeom prst="line">
            <a:avLst/>
          </a:prstGeom>
          <a:noFill/>
          <a:ln w="127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344" y="306"/>
            <a:ext cx="0" cy="65"/>
          </a:xfrm>
          <a:prstGeom prst="line">
            <a:avLst/>
          </a:prstGeom>
          <a:noFill/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344" y="306"/>
            <a:ext cx="521" cy="0"/>
          </a:xfrm>
          <a:prstGeom prst="line">
            <a:avLst/>
          </a:prstGeom>
          <a:noFill/>
          <a:ln w="127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866" y="259"/>
            <a:ext cx="0" cy="47"/>
          </a:xfrm>
          <a:prstGeom prst="line">
            <a:avLst/>
          </a:prstGeom>
          <a:noFill/>
          <a:ln w="12700" cmpd="sng">
            <a:solidFill>
              <a:srgbClr val="FF99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1009650</xdr:colOff>
      <xdr:row>12</xdr:row>
      <xdr:rowOff>19050</xdr:rowOff>
    </xdr:from>
    <xdr:to>
      <xdr:col>7</xdr:col>
      <xdr:colOff>1076325</xdr:colOff>
      <xdr:row>16</xdr:row>
      <xdr:rowOff>123825</xdr:rowOff>
    </xdr:to>
    <xdr:grpSp>
      <xdr:nvGrpSpPr>
        <xdr:cNvPr id="8" name="Group 8"/>
        <xdr:cNvGrpSpPr>
          <a:grpSpLocks/>
        </xdr:cNvGrpSpPr>
      </xdr:nvGrpSpPr>
      <xdr:grpSpPr>
        <a:xfrm>
          <a:off x="3171825" y="2438400"/>
          <a:ext cx="3209925" cy="895350"/>
          <a:chOff x="334" y="257"/>
          <a:chExt cx="259" cy="91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 flipH="1">
            <a:off x="335" y="348"/>
            <a:ext cx="26" cy="0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334" y="299"/>
            <a:ext cx="0" cy="49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334" y="300"/>
            <a:ext cx="259" cy="0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593" y="257"/>
            <a:ext cx="0" cy="43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914400</xdr:colOff>
      <xdr:row>11</xdr:row>
      <xdr:rowOff>152400</xdr:rowOff>
    </xdr:from>
    <xdr:to>
      <xdr:col>5</xdr:col>
      <xdr:colOff>1228725</xdr:colOff>
      <xdr:row>15</xdr:row>
      <xdr:rowOff>38100</xdr:rowOff>
    </xdr:to>
    <xdr:grpSp>
      <xdr:nvGrpSpPr>
        <xdr:cNvPr id="13" name="Group 13"/>
        <xdr:cNvGrpSpPr>
          <a:grpSpLocks/>
        </xdr:cNvGrpSpPr>
      </xdr:nvGrpSpPr>
      <xdr:grpSpPr>
        <a:xfrm>
          <a:off x="3076575" y="2381250"/>
          <a:ext cx="1628775" cy="657225"/>
          <a:chOff x="323" y="258"/>
          <a:chExt cx="126" cy="6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>
            <a:off x="323" y="323"/>
            <a:ext cx="38" cy="0"/>
          </a:xfrm>
          <a:prstGeom prst="line">
            <a:avLst/>
          </a:prstGeom>
          <a:noFill/>
          <a:ln w="127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323" y="293"/>
            <a:ext cx="0" cy="30"/>
          </a:xfrm>
          <a:prstGeom prst="line">
            <a:avLst/>
          </a:prstGeom>
          <a:noFill/>
          <a:ln w="127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323" y="293"/>
            <a:ext cx="125" cy="0"/>
          </a:xfrm>
          <a:prstGeom prst="line">
            <a:avLst/>
          </a:prstGeom>
          <a:noFill/>
          <a:ln w="127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449" y="258"/>
            <a:ext cx="0" cy="3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22</xdr:row>
      <xdr:rowOff>504825</xdr:rowOff>
    </xdr:from>
    <xdr:to>
      <xdr:col>1</xdr:col>
      <xdr:colOff>314325</xdr:colOff>
      <xdr:row>22</xdr:row>
      <xdr:rowOff>742950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6675" y="4943475"/>
          <a:ext cx="8572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Password: pw</a:t>
          </a:r>
        </a:p>
      </xdr:txBody>
    </xdr:sp>
    <xdr:clientData/>
  </xdr:twoCellAnchor>
  <xdr:twoCellAnchor>
    <xdr:from>
      <xdr:col>5</xdr:col>
      <xdr:colOff>219075</xdr:colOff>
      <xdr:row>21</xdr:row>
      <xdr:rowOff>47625</xdr:rowOff>
    </xdr:from>
    <xdr:to>
      <xdr:col>6</xdr:col>
      <xdr:colOff>266700</xdr:colOff>
      <xdr:row>22</xdr:row>
      <xdr:rowOff>47625</xdr:rowOff>
    </xdr:to>
    <xdr:sp>
      <xdr:nvSpPr>
        <xdr:cNvPr id="19" name="TextBox 19">
          <a:hlinkClick r:id="rId1"/>
        </xdr:cNvPr>
        <xdr:cNvSpPr txBox="1">
          <a:spLocks noChangeArrowheads="1"/>
        </xdr:cNvSpPr>
      </xdr:nvSpPr>
      <xdr:spPr>
        <a:xfrm>
          <a:off x="3695700" y="4181475"/>
          <a:ext cx="1409700" cy="30480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Home / Cover</a:t>
          </a:r>
        </a:p>
      </xdr:txBody>
    </xdr:sp>
    <xdr:clientData/>
  </xdr:twoCellAnchor>
  <xdr:twoCellAnchor>
    <xdr:from>
      <xdr:col>5</xdr:col>
      <xdr:colOff>762000</xdr:colOff>
      <xdr:row>11</xdr:row>
      <xdr:rowOff>47625</xdr:rowOff>
    </xdr:from>
    <xdr:to>
      <xdr:col>6</xdr:col>
      <xdr:colOff>323850</xdr:colOff>
      <xdr:row>11</xdr:row>
      <xdr:rowOff>104775</xdr:rowOff>
    </xdr:to>
    <xdr:sp>
      <xdr:nvSpPr>
        <xdr:cNvPr id="20" name="AutoShape 20"/>
        <xdr:cNvSpPr>
          <a:spLocks/>
        </xdr:cNvSpPr>
      </xdr:nvSpPr>
      <xdr:spPr>
        <a:xfrm rot="16200000">
          <a:off x="4238625" y="2276475"/>
          <a:ext cx="923925" cy="57150"/>
        </a:xfrm>
        <a:prstGeom prst="leftBracke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66675</xdr:rowOff>
    </xdr:from>
    <xdr:to>
      <xdr:col>7</xdr:col>
      <xdr:colOff>2038350</xdr:colOff>
      <xdr:row>11</xdr:row>
      <xdr:rowOff>133350</xdr:rowOff>
    </xdr:to>
    <xdr:sp>
      <xdr:nvSpPr>
        <xdr:cNvPr id="21" name="AutoShape 21"/>
        <xdr:cNvSpPr>
          <a:spLocks/>
        </xdr:cNvSpPr>
      </xdr:nvSpPr>
      <xdr:spPr>
        <a:xfrm rot="16200000">
          <a:off x="5334000" y="2295525"/>
          <a:ext cx="2009775" cy="66675"/>
        </a:xfrm>
        <a:prstGeom prst="leftBracke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2152650</xdr:colOff>
      <xdr:row>11</xdr:row>
      <xdr:rowOff>76200</xdr:rowOff>
    </xdr:from>
    <xdr:to>
      <xdr:col>8</xdr:col>
      <xdr:colOff>933450</xdr:colOff>
      <xdr:row>11</xdr:row>
      <xdr:rowOff>133350</xdr:rowOff>
    </xdr:to>
    <xdr:sp>
      <xdr:nvSpPr>
        <xdr:cNvPr id="22" name="AutoShape 22"/>
        <xdr:cNvSpPr>
          <a:spLocks/>
        </xdr:cNvSpPr>
      </xdr:nvSpPr>
      <xdr:spPr>
        <a:xfrm rot="16200000">
          <a:off x="7458075" y="2305050"/>
          <a:ext cx="1571625" cy="57150"/>
        </a:xfrm>
        <a:prstGeom prst="leftBracke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21</xdr:row>
      <xdr:rowOff>66675</xdr:rowOff>
    </xdr:from>
    <xdr:to>
      <xdr:col>7</xdr:col>
      <xdr:colOff>2543175</xdr:colOff>
      <xdr:row>22</xdr:row>
      <xdr:rowOff>9525</xdr:rowOff>
    </xdr:to>
    <xdr:sp>
      <xdr:nvSpPr>
        <xdr:cNvPr id="23" name="TextBox 23">
          <a:hlinkClick r:id="rId2"/>
        </xdr:cNvPr>
        <xdr:cNvSpPr txBox="1">
          <a:spLocks noChangeArrowheads="1"/>
        </xdr:cNvSpPr>
      </xdr:nvSpPr>
      <xdr:spPr>
        <a:xfrm>
          <a:off x="5734050" y="4200525"/>
          <a:ext cx="2114550" cy="247650"/>
        </a:xfrm>
        <a:prstGeom prst="rect">
          <a:avLst/>
        </a:prstGeom>
        <a:solidFill>
          <a:srgbClr val="000000"/>
        </a:solidFill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Tax Information Sheet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2009775</xdr:colOff>
      <xdr:row>8</xdr:row>
      <xdr:rowOff>1095375</xdr:rowOff>
    </xdr:from>
    <xdr:to>
      <xdr:col>0</xdr:col>
      <xdr:colOff>3419475</xdr:colOff>
      <xdr:row>8</xdr:row>
      <xdr:rowOff>1409700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2009775" y="3324225"/>
          <a:ext cx="1409700" cy="314325"/>
        </a:xfrm>
        <a:prstGeom prst="rect">
          <a:avLst/>
        </a:prstGeom>
        <a:solidFill>
          <a:srgbClr val="00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Home / Cover</a:t>
          </a:r>
        </a:p>
      </xdr:txBody>
    </xdr:sp>
    <xdr:clientData/>
  </xdr:twoCellAnchor>
  <xdr:twoCellAnchor>
    <xdr:from>
      <xdr:col>0</xdr:col>
      <xdr:colOff>4171950</xdr:colOff>
      <xdr:row>8</xdr:row>
      <xdr:rowOff>1095375</xdr:rowOff>
    </xdr:from>
    <xdr:to>
      <xdr:col>0</xdr:col>
      <xdr:colOff>6534150</xdr:colOff>
      <xdr:row>8</xdr:row>
      <xdr:rowOff>1381125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4171950" y="3324225"/>
          <a:ext cx="2362200" cy="285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Return to Tax Worksheet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</xdr:row>
      <xdr:rowOff>9525</xdr:rowOff>
    </xdr:from>
    <xdr:to>
      <xdr:col>6</xdr:col>
      <xdr:colOff>466725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4895850" y="695325"/>
          <a:ext cx="409575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7</xdr:row>
      <xdr:rowOff>19050</xdr:rowOff>
    </xdr:from>
    <xdr:to>
      <xdr:col>5</xdr:col>
      <xdr:colOff>733425</xdr:colOff>
      <xdr:row>8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4210050" y="1485900"/>
          <a:ext cx="0" cy="33337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1162050</xdr:colOff>
      <xdr:row>12</xdr:row>
      <xdr:rowOff>47625</xdr:rowOff>
    </xdr:from>
    <xdr:to>
      <xdr:col>8</xdr:col>
      <xdr:colOff>200025</xdr:colOff>
      <xdr:row>17</xdr:row>
      <xdr:rowOff>133350</xdr:rowOff>
    </xdr:to>
    <xdr:grpSp>
      <xdr:nvGrpSpPr>
        <xdr:cNvPr id="3" name="Group 3"/>
        <xdr:cNvGrpSpPr>
          <a:grpSpLocks/>
        </xdr:cNvGrpSpPr>
      </xdr:nvGrpSpPr>
      <xdr:grpSpPr>
        <a:xfrm>
          <a:off x="3324225" y="2466975"/>
          <a:ext cx="4972050" cy="1104900"/>
          <a:chOff x="344" y="259"/>
          <a:chExt cx="522" cy="113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44" y="372"/>
            <a:ext cx="16" cy="0"/>
          </a:xfrm>
          <a:prstGeom prst="line">
            <a:avLst/>
          </a:prstGeom>
          <a:noFill/>
          <a:ln w="127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344" y="306"/>
            <a:ext cx="0" cy="65"/>
          </a:xfrm>
          <a:prstGeom prst="line">
            <a:avLst/>
          </a:prstGeom>
          <a:noFill/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344" y="306"/>
            <a:ext cx="521" cy="0"/>
          </a:xfrm>
          <a:prstGeom prst="line">
            <a:avLst/>
          </a:prstGeom>
          <a:noFill/>
          <a:ln w="127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866" y="259"/>
            <a:ext cx="0" cy="47"/>
          </a:xfrm>
          <a:prstGeom prst="line">
            <a:avLst/>
          </a:prstGeom>
          <a:noFill/>
          <a:ln w="12700" cmpd="sng">
            <a:solidFill>
              <a:srgbClr val="FF99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1009650</xdr:colOff>
      <xdr:row>12</xdr:row>
      <xdr:rowOff>19050</xdr:rowOff>
    </xdr:from>
    <xdr:to>
      <xdr:col>7</xdr:col>
      <xdr:colOff>1076325</xdr:colOff>
      <xdr:row>16</xdr:row>
      <xdr:rowOff>123825</xdr:rowOff>
    </xdr:to>
    <xdr:grpSp>
      <xdr:nvGrpSpPr>
        <xdr:cNvPr id="8" name="Group 8"/>
        <xdr:cNvGrpSpPr>
          <a:grpSpLocks/>
        </xdr:cNvGrpSpPr>
      </xdr:nvGrpSpPr>
      <xdr:grpSpPr>
        <a:xfrm>
          <a:off x="3171825" y="2438400"/>
          <a:ext cx="3209925" cy="895350"/>
          <a:chOff x="334" y="257"/>
          <a:chExt cx="259" cy="91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 flipH="1">
            <a:off x="335" y="348"/>
            <a:ext cx="26" cy="0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334" y="299"/>
            <a:ext cx="0" cy="49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334" y="300"/>
            <a:ext cx="259" cy="0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593" y="257"/>
            <a:ext cx="0" cy="43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914400</xdr:colOff>
      <xdr:row>11</xdr:row>
      <xdr:rowOff>152400</xdr:rowOff>
    </xdr:from>
    <xdr:to>
      <xdr:col>5</xdr:col>
      <xdr:colOff>1228725</xdr:colOff>
      <xdr:row>15</xdr:row>
      <xdr:rowOff>38100</xdr:rowOff>
    </xdr:to>
    <xdr:grpSp>
      <xdr:nvGrpSpPr>
        <xdr:cNvPr id="13" name="Group 13"/>
        <xdr:cNvGrpSpPr>
          <a:grpSpLocks/>
        </xdr:cNvGrpSpPr>
      </xdr:nvGrpSpPr>
      <xdr:grpSpPr>
        <a:xfrm>
          <a:off x="3076575" y="2381250"/>
          <a:ext cx="1628775" cy="657225"/>
          <a:chOff x="323" y="258"/>
          <a:chExt cx="126" cy="6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>
            <a:off x="323" y="323"/>
            <a:ext cx="38" cy="0"/>
          </a:xfrm>
          <a:prstGeom prst="line">
            <a:avLst/>
          </a:prstGeom>
          <a:noFill/>
          <a:ln w="127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323" y="293"/>
            <a:ext cx="0" cy="30"/>
          </a:xfrm>
          <a:prstGeom prst="line">
            <a:avLst/>
          </a:prstGeom>
          <a:noFill/>
          <a:ln w="127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323" y="293"/>
            <a:ext cx="125" cy="0"/>
          </a:xfrm>
          <a:prstGeom prst="line">
            <a:avLst/>
          </a:prstGeom>
          <a:noFill/>
          <a:ln w="127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449" y="258"/>
            <a:ext cx="0" cy="3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22</xdr:row>
      <xdr:rowOff>504825</xdr:rowOff>
    </xdr:from>
    <xdr:to>
      <xdr:col>1</xdr:col>
      <xdr:colOff>314325</xdr:colOff>
      <xdr:row>22</xdr:row>
      <xdr:rowOff>742950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6675" y="4943475"/>
          <a:ext cx="8572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Password: pw</a:t>
          </a:r>
        </a:p>
      </xdr:txBody>
    </xdr:sp>
    <xdr:clientData/>
  </xdr:twoCellAnchor>
  <xdr:twoCellAnchor>
    <xdr:from>
      <xdr:col>5</xdr:col>
      <xdr:colOff>219075</xdr:colOff>
      <xdr:row>21</xdr:row>
      <xdr:rowOff>47625</xdr:rowOff>
    </xdr:from>
    <xdr:to>
      <xdr:col>6</xdr:col>
      <xdr:colOff>266700</xdr:colOff>
      <xdr:row>22</xdr:row>
      <xdr:rowOff>47625</xdr:rowOff>
    </xdr:to>
    <xdr:sp>
      <xdr:nvSpPr>
        <xdr:cNvPr id="19" name="TextBox 19">
          <a:hlinkClick r:id="rId1"/>
        </xdr:cNvPr>
        <xdr:cNvSpPr txBox="1">
          <a:spLocks noChangeArrowheads="1"/>
        </xdr:cNvSpPr>
      </xdr:nvSpPr>
      <xdr:spPr>
        <a:xfrm>
          <a:off x="3695700" y="4181475"/>
          <a:ext cx="1409700" cy="30480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Home / Cover</a:t>
          </a:r>
        </a:p>
      </xdr:txBody>
    </xdr:sp>
    <xdr:clientData/>
  </xdr:twoCellAnchor>
  <xdr:twoCellAnchor>
    <xdr:from>
      <xdr:col>5</xdr:col>
      <xdr:colOff>762000</xdr:colOff>
      <xdr:row>11</xdr:row>
      <xdr:rowOff>47625</xdr:rowOff>
    </xdr:from>
    <xdr:to>
      <xdr:col>6</xdr:col>
      <xdr:colOff>323850</xdr:colOff>
      <xdr:row>11</xdr:row>
      <xdr:rowOff>104775</xdr:rowOff>
    </xdr:to>
    <xdr:sp>
      <xdr:nvSpPr>
        <xdr:cNvPr id="20" name="AutoShape 20"/>
        <xdr:cNvSpPr>
          <a:spLocks/>
        </xdr:cNvSpPr>
      </xdr:nvSpPr>
      <xdr:spPr>
        <a:xfrm rot="16200000">
          <a:off x="4238625" y="2276475"/>
          <a:ext cx="923925" cy="57150"/>
        </a:xfrm>
        <a:prstGeom prst="leftBracke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66675</xdr:rowOff>
    </xdr:from>
    <xdr:to>
      <xdr:col>7</xdr:col>
      <xdr:colOff>2038350</xdr:colOff>
      <xdr:row>11</xdr:row>
      <xdr:rowOff>133350</xdr:rowOff>
    </xdr:to>
    <xdr:sp>
      <xdr:nvSpPr>
        <xdr:cNvPr id="21" name="AutoShape 21"/>
        <xdr:cNvSpPr>
          <a:spLocks/>
        </xdr:cNvSpPr>
      </xdr:nvSpPr>
      <xdr:spPr>
        <a:xfrm rot="16200000">
          <a:off x="5334000" y="2295525"/>
          <a:ext cx="2009775" cy="66675"/>
        </a:xfrm>
        <a:prstGeom prst="leftBracke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2152650</xdr:colOff>
      <xdr:row>11</xdr:row>
      <xdr:rowOff>76200</xdr:rowOff>
    </xdr:from>
    <xdr:to>
      <xdr:col>8</xdr:col>
      <xdr:colOff>933450</xdr:colOff>
      <xdr:row>11</xdr:row>
      <xdr:rowOff>133350</xdr:rowOff>
    </xdr:to>
    <xdr:sp>
      <xdr:nvSpPr>
        <xdr:cNvPr id="22" name="AutoShape 22"/>
        <xdr:cNvSpPr>
          <a:spLocks/>
        </xdr:cNvSpPr>
      </xdr:nvSpPr>
      <xdr:spPr>
        <a:xfrm rot="16200000">
          <a:off x="7458075" y="2305050"/>
          <a:ext cx="1571625" cy="57150"/>
        </a:xfrm>
        <a:prstGeom prst="leftBracke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21</xdr:row>
      <xdr:rowOff>66675</xdr:rowOff>
    </xdr:from>
    <xdr:to>
      <xdr:col>7</xdr:col>
      <xdr:colOff>2543175</xdr:colOff>
      <xdr:row>22</xdr:row>
      <xdr:rowOff>9525</xdr:rowOff>
    </xdr:to>
    <xdr:sp>
      <xdr:nvSpPr>
        <xdr:cNvPr id="23" name="TextBox 23">
          <a:hlinkClick r:id="rId2"/>
        </xdr:cNvPr>
        <xdr:cNvSpPr txBox="1">
          <a:spLocks noChangeArrowheads="1"/>
        </xdr:cNvSpPr>
      </xdr:nvSpPr>
      <xdr:spPr>
        <a:xfrm>
          <a:off x="5734050" y="4200525"/>
          <a:ext cx="2114550" cy="247650"/>
        </a:xfrm>
        <a:prstGeom prst="rect">
          <a:avLst/>
        </a:prstGeom>
        <a:solidFill>
          <a:srgbClr val="000000"/>
        </a:solidFill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Tax Information Sheet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2009775</xdr:colOff>
      <xdr:row>8</xdr:row>
      <xdr:rowOff>1095375</xdr:rowOff>
    </xdr:from>
    <xdr:to>
      <xdr:col>0</xdr:col>
      <xdr:colOff>3419475</xdr:colOff>
      <xdr:row>8</xdr:row>
      <xdr:rowOff>1409700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2009775" y="3324225"/>
          <a:ext cx="1409700" cy="314325"/>
        </a:xfrm>
        <a:prstGeom prst="rect">
          <a:avLst/>
        </a:prstGeom>
        <a:solidFill>
          <a:srgbClr val="00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Home / Cover</a:t>
          </a:r>
        </a:p>
      </xdr:txBody>
    </xdr:sp>
    <xdr:clientData/>
  </xdr:twoCellAnchor>
  <xdr:twoCellAnchor>
    <xdr:from>
      <xdr:col>0</xdr:col>
      <xdr:colOff>4171950</xdr:colOff>
      <xdr:row>8</xdr:row>
      <xdr:rowOff>1095375</xdr:rowOff>
    </xdr:from>
    <xdr:to>
      <xdr:col>0</xdr:col>
      <xdr:colOff>6534150</xdr:colOff>
      <xdr:row>8</xdr:row>
      <xdr:rowOff>1381125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4171950" y="3324225"/>
          <a:ext cx="2362200" cy="285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Return to Tax Worksheet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6</xdr:row>
      <xdr:rowOff>66675</xdr:rowOff>
    </xdr:from>
    <xdr:to>
      <xdr:col>9</xdr:col>
      <xdr:colOff>1314450</xdr:colOff>
      <xdr:row>8</xdr:row>
      <xdr:rowOff>95250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4581525" y="1323975"/>
          <a:ext cx="12573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Go to Teams 
data Worksheet</a:t>
          </a:r>
        </a:p>
      </xdr:txBody>
    </xdr:sp>
    <xdr:clientData/>
  </xdr:twoCellAnchor>
  <xdr:twoCellAnchor>
    <xdr:from>
      <xdr:col>9</xdr:col>
      <xdr:colOff>47625</xdr:colOff>
      <xdr:row>12</xdr:row>
      <xdr:rowOff>57150</xdr:rowOff>
    </xdr:from>
    <xdr:to>
      <xdr:col>9</xdr:col>
      <xdr:colOff>1457325</xdr:colOff>
      <xdr:row>13</xdr:row>
      <xdr:rowOff>161925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4572000" y="2438400"/>
          <a:ext cx="1409700" cy="30480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Home / Cover</a:t>
          </a:r>
        </a:p>
      </xdr:txBody>
    </xdr:sp>
    <xdr:clientData/>
  </xdr:twoCellAnchor>
  <xdr:twoCellAnchor>
    <xdr:from>
      <xdr:col>0</xdr:col>
      <xdr:colOff>142875</xdr:colOff>
      <xdr:row>22</xdr:row>
      <xdr:rowOff>400050</xdr:rowOff>
    </xdr:from>
    <xdr:to>
      <xdr:col>4</xdr:col>
      <xdr:colOff>85725</xdr:colOff>
      <xdr:row>24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4705350"/>
          <a:ext cx="866775" cy="180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Password: pw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6</xdr:row>
      <xdr:rowOff>142875</xdr:rowOff>
    </xdr:from>
    <xdr:to>
      <xdr:col>3</xdr:col>
      <xdr:colOff>1409700</xdr:colOff>
      <xdr:row>9</xdr:row>
      <xdr:rowOff>133350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2457450" y="1114425"/>
          <a:ext cx="895350" cy="476250"/>
        </a:xfrm>
        <a:prstGeom prst="rect">
          <a:avLst/>
        </a:prstGeom>
        <a:solidFill>
          <a:srgbClr val="00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Return to Fixtures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0</xdr:row>
      <xdr:rowOff>0</xdr:rowOff>
    </xdr:from>
    <xdr:to>
      <xdr:col>13</xdr:col>
      <xdr:colOff>2981325</xdr:colOff>
      <xdr:row>14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0"/>
          <a:ext cx="42291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7</xdr:row>
      <xdr:rowOff>152400</xdr:rowOff>
    </xdr:from>
    <xdr:to>
      <xdr:col>11</xdr:col>
      <xdr:colOff>352425</xdr:colOff>
      <xdr:row>11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877175" y="1724025"/>
          <a:ext cx="1895475" cy="685800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 this exercise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Nper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(number of periods) is multiplied by 12 to convert the number of years into monthly periods.</a:t>
          </a:r>
        </a:p>
      </xdr:txBody>
    </xdr:sp>
    <xdr:clientData/>
  </xdr:twoCellAnchor>
  <xdr:twoCellAnchor>
    <xdr:from>
      <xdr:col>10</xdr:col>
      <xdr:colOff>781050</xdr:colOff>
      <xdr:row>3</xdr:row>
      <xdr:rowOff>47625</xdr:rowOff>
    </xdr:from>
    <xdr:to>
      <xdr:col>12</xdr:col>
      <xdr:colOff>390525</xdr:colOff>
      <xdr:row>7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9401175" y="857250"/>
          <a:ext cx="1209675" cy="847725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66675</xdr:rowOff>
    </xdr:from>
    <xdr:to>
      <xdr:col>11</xdr:col>
      <xdr:colOff>295275</xdr:colOff>
      <xdr:row>2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981950" y="66675"/>
          <a:ext cx="1733550" cy="695325"/>
        </a:xfrm>
        <a:prstGeom prst="rect">
          <a:avLst/>
        </a:prstGeom>
        <a:solidFill>
          <a:srgbClr val="00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Because the interest is an annual rate and the interest is calculated monthly, we divided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Rate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by 12.</a:t>
          </a:r>
        </a:p>
      </xdr:txBody>
    </xdr:sp>
    <xdr:clientData/>
  </xdr:twoCellAnchor>
  <xdr:twoCellAnchor>
    <xdr:from>
      <xdr:col>11</xdr:col>
      <xdr:colOff>266700</xdr:colOff>
      <xdr:row>0</xdr:row>
      <xdr:rowOff>390525</xdr:rowOff>
    </xdr:from>
    <xdr:to>
      <xdr:col>12</xdr:col>
      <xdr:colOff>514350</xdr:colOff>
      <xdr:row>1</xdr:row>
      <xdr:rowOff>66675</xdr:rowOff>
    </xdr:to>
    <xdr:sp>
      <xdr:nvSpPr>
        <xdr:cNvPr id="5" name="Line 5"/>
        <xdr:cNvSpPr>
          <a:spLocks/>
        </xdr:cNvSpPr>
      </xdr:nvSpPr>
      <xdr:spPr>
        <a:xfrm>
          <a:off x="9686925" y="390525"/>
          <a:ext cx="1047750" cy="123825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57150</xdr:rowOff>
    </xdr:from>
    <xdr:to>
      <xdr:col>10</xdr:col>
      <xdr:colOff>95250</xdr:colOff>
      <xdr:row>14</xdr:row>
      <xdr:rowOff>38100</xdr:rowOff>
    </xdr:to>
    <xdr:sp>
      <xdr:nvSpPr>
        <xdr:cNvPr id="6" name="TextBox 6">
          <a:hlinkClick r:id="rId2"/>
        </xdr:cNvPr>
        <xdr:cNvSpPr txBox="1">
          <a:spLocks noChangeArrowheads="1"/>
        </xdr:cNvSpPr>
      </xdr:nvSpPr>
      <xdr:spPr>
        <a:xfrm>
          <a:off x="7305675" y="2695575"/>
          <a:ext cx="1409700" cy="30480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Home / Cover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0</xdr:col>
      <xdr:colOff>561975</xdr:colOff>
      <xdr:row>6</xdr:row>
      <xdr:rowOff>28575</xdr:rowOff>
    </xdr:to>
    <xdr:sp>
      <xdr:nvSpPr>
        <xdr:cNvPr id="1" name="Oval 1"/>
        <xdr:cNvSpPr>
          <a:spLocks/>
        </xdr:cNvSpPr>
      </xdr:nvSpPr>
      <xdr:spPr>
        <a:xfrm>
          <a:off x="57150" y="733425"/>
          <a:ext cx="504825" cy="5048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133350</xdr:rowOff>
    </xdr:from>
    <xdr:to>
      <xdr:col>0</xdr:col>
      <xdr:colOff>552450</xdr:colOff>
      <xdr:row>13</xdr:row>
      <xdr:rowOff>152400</xdr:rowOff>
    </xdr:to>
    <xdr:sp>
      <xdr:nvSpPr>
        <xdr:cNvPr id="2" name="Oval 2"/>
        <xdr:cNvSpPr>
          <a:spLocks/>
        </xdr:cNvSpPr>
      </xdr:nvSpPr>
      <xdr:spPr>
        <a:xfrm>
          <a:off x="47625" y="1990725"/>
          <a:ext cx="504825" cy="504825"/>
        </a:xfrm>
        <a:prstGeom prst="ellipse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</xdr:row>
      <xdr:rowOff>142875</xdr:rowOff>
    </xdr:from>
    <xdr:to>
      <xdr:col>0</xdr:col>
      <xdr:colOff>561975</xdr:colOff>
      <xdr:row>10</xdr:row>
      <xdr:rowOff>0</xdr:rowOff>
    </xdr:to>
    <xdr:sp>
      <xdr:nvSpPr>
        <xdr:cNvPr id="3" name="Oval 3"/>
        <xdr:cNvSpPr>
          <a:spLocks/>
        </xdr:cNvSpPr>
      </xdr:nvSpPr>
      <xdr:spPr>
        <a:xfrm>
          <a:off x="57150" y="1352550"/>
          <a:ext cx="504825" cy="504825"/>
        </a:xfrm>
        <a:prstGeom prst="ellipse">
          <a:avLst/>
        </a:prstGeom>
        <a:solidFill>
          <a:srgbClr val="FFCC0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25</xdr:row>
      <xdr:rowOff>47625</xdr:rowOff>
    </xdr:from>
    <xdr:to>
      <xdr:col>11</xdr:col>
      <xdr:colOff>95250</xdr:colOff>
      <xdr:row>26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6515100" y="4200525"/>
          <a:ext cx="76200" cy="180975"/>
        </a:xfrm>
        <a:prstGeom prst="upArrow">
          <a:avLst/>
        </a:prstGeom>
        <a:solidFill>
          <a:srgbClr val="FF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25</xdr:row>
      <xdr:rowOff>47625</xdr:rowOff>
    </xdr:from>
    <xdr:to>
      <xdr:col>11</xdr:col>
      <xdr:colOff>228600</xdr:colOff>
      <xdr:row>26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6648450" y="4200525"/>
          <a:ext cx="76200" cy="180975"/>
        </a:xfrm>
        <a:prstGeom prst="upArrow">
          <a:avLst/>
        </a:prstGeom>
        <a:solidFill>
          <a:srgbClr val="FF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25</xdr:row>
      <xdr:rowOff>38100</xdr:rowOff>
    </xdr:from>
    <xdr:to>
      <xdr:col>11</xdr:col>
      <xdr:colOff>438150</xdr:colOff>
      <xdr:row>26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6858000" y="4191000"/>
          <a:ext cx="76200" cy="180975"/>
        </a:xfrm>
        <a:prstGeom prst="upArrow">
          <a:avLst/>
        </a:prstGeom>
        <a:solidFill>
          <a:srgbClr val="FF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47625</xdr:rowOff>
    </xdr:from>
    <xdr:to>
      <xdr:col>5</xdr:col>
      <xdr:colOff>190500</xdr:colOff>
      <xdr:row>21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81275" y="2714625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Lookup Value
</a:t>
          </a:r>
        </a:p>
      </xdr:txBody>
    </xdr:sp>
    <xdr:clientData/>
  </xdr:twoCellAnchor>
  <xdr:twoCellAnchor>
    <xdr:from>
      <xdr:col>5</xdr:col>
      <xdr:colOff>485775</xdr:colOff>
      <xdr:row>15</xdr:row>
      <xdr:rowOff>66675</xdr:rowOff>
    </xdr:from>
    <xdr:to>
      <xdr:col>6</xdr:col>
      <xdr:colOff>47625</xdr:colOff>
      <xdr:row>21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48000" y="2733675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Column number
</a:t>
          </a:r>
        </a:p>
      </xdr:txBody>
    </xdr:sp>
    <xdr:clientData/>
  </xdr:twoCellAnchor>
  <xdr:twoCellAnchor>
    <xdr:from>
      <xdr:col>5</xdr:col>
      <xdr:colOff>266700</xdr:colOff>
      <xdr:row>15</xdr:row>
      <xdr:rowOff>57150</xdr:rowOff>
    </xdr:from>
    <xdr:to>
      <xdr:col>5</xdr:col>
      <xdr:colOff>438150</xdr:colOff>
      <xdr:row>21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28925" y="2724150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Table array</a:t>
          </a:r>
        </a:p>
      </xdr:txBody>
    </xdr:sp>
    <xdr:clientData/>
  </xdr:twoCellAnchor>
  <xdr:twoCellAnchor>
    <xdr:from>
      <xdr:col>12</xdr:col>
      <xdr:colOff>209550</xdr:colOff>
      <xdr:row>3</xdr:row>
      <xdr:rowOff>123825</xdr:rowOff>
    </xdr:from>
    <xdr:to>
      <xdr:col>12</xdr:col>
      <xdr:colOff>381000</xdr:colOff>
      <xdr:row>9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315200" y="847725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IF 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False</a:t>
          </a: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28575</xdr:colOff>
      <xdr:row>3</xdr:row>
      <xdr:rowOff>133350</xdr:rowOff>
    </xdr:from>
    <xdr:to>
      <xdr:col>12</xdr:col>
      <xdr:colOff>200025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134225" y="857250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IF  </a:t>
          </a:r>
          <a:r>
            <a:rPr lang="en-US" cap="none" sz="10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True</a:t>
          </a: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295275</xdr:colOff>
      <xdr:row>3</xdr:row>
      <xdr:rowOff>123825</xdr:rowOff>
    </xdr:from>
    <xdr:to>
      <xdr:col>11</xdr:col>
      <xdr:colOff>466725</xdr:colOff>
      <xdr:row>9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791325" y="847725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Logical Test</a:t>
          </a:r>
        </a:p>
      </xdr:txBody>
    </xdr:sp>
    <xdr:clientData/>
  </xdr:twoCellAnchor>
  <xdr:twoCellAnchor>
    <xdr:from>
      <xdr:col>11</xdr:col>
      <xdr:colOff>142875</xdr:colOff>
      <xdr:row>2</xdr:row>
      <xdr:rowOff>180975</xdr:rowOff>
    </xdr:from>
    <xdr:to>
      <xdr:col>12</xdr:col>
      <xdr:colOff>28575</xdr:colOff>
      <xdr:row>3</xdr:row>
      <xdr:rowOff>114300</xdr:rowOff>
    </xdr:to>
    <xdr:sp>
      <xdr:nvSpPr>
        <xdr:cNvPr id="13" name="AutoShape 13"/>
        <xdr:cNvSpPr>
          <a:spLocks/>
        </xdr:cNvSpPr>
      </xdr:nvSpPr>
      <xdr:spPr>
        <a:xfrm rot="16200000">
          <a:off x="6638925" y="714375"/>
          <a:ext cx="495300" cy="123825"/>
        </a:xfrm>
        <a:prstGeom prst="leftBrace">
          <a:avLst/>
        </a:prstGeom>
        <a:noFill/>
        <a:ln w="127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466725</xdr:colOff>
      <xdr:row>0</xdr:row>
      <xdr:rowOff>219075</xdr:rowOff>
    </xdr:from>
    <xdr:to>
      <xdr:col>14</xdr:col>
      <xdr:colOff>885825</xdr:colOff>
      <xdr:row>17</xdr:row>
      <xdr:rowOff>76200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9075"/>
          <a:ext cx="44386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6</xdr:row>
      <xdr:rowOff>38100</xdr:rowOff>
    </xdr:from>
    <xdr:to>
      <xdr:col>13</xdr:col>
      <xdr:colOff>723900</xdr:colOff>
      <xdr:row>14</xdr:row>
      <xdr:rowOff>114300</xdr:rowOff>
    </xdr:to>
    <xdr:sp>
      <xdr:nvSpPr>
        <xdr:cNvPr id="15" name="Line 16"/>
        <xdr:cNvSpPr>
          <a:spLocks/>
        </xdr:cNvSpPr>
      </xdr:nvSpPr>
      <xdr:spPr>
        <a:xfrm flipV="1">
          <a:off x="7905750" y="1247775"/>
          <a:ext cx="628650" cy="1371600"/>
        </a:xfrm>
        <a:prstGeom prst="line">
          <a:avLst/>
        </a:prstGeom>
        <a:noFill/>
        <a:ln w="158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28575</xdr:colOff>
      <xdr:row>28</xdr:row>
      <xdr:rowOff>142875</xdr:rowOff>
    </xdr:from>
    <xdr:to>
      <xdr:col>9</xdr:col>
      <xdr:colOff>771525</xdr:colOff>
      <xdr:row>28</xdr:row>
      <xdr:rowOff>3067050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4781550"/>
          <a:ext cx="44005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14</xdr:row>
      <xdr:rowOff>85725</xdr:rowOff>
    </xdr:from>
    <xdr:to>
      <xdr:col>7</xdr:col>
      <xdr:colOff>57150</xdr:colOff>
      <xdr:row>14</xdr:row>
      <xdr:rowOff>85725</xdr:rowOff>
    </xdr:to>
    <xdr:sp>
      <xdr:nvSpPr>
        <xdr:cNvPr id="17" name="Line 19"/>
        <xdr:cNvSpPr>
          <a:spLocks/>
        </xdr:cNvSpPr>
      </xdr:nvSpPr>
      <xdr:spPr>
        <a:xfrm>
          <a:off x="3448050" y="2590800"/>
          <a:ext cx="390525" cy="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76200</xdr:rowOff>
    </xdr:from>
    <xdr:to>
      <xdr:col>7</xdr:col>
      <xdr:colOff>57150</xdr:colOff>
      <xdr:row>28</xdr:row>
      <xdr:rowOff>285750</xdr:rowOff>
    </xdr:to>
    <xdr:sp>
      <xdr:nvSpPr>
        <xdr:cNvPr id="18" name="Line 20"/>
        <xdr:cNvSpPr>
          <a:spLocks/>
        </xdr:cNvSpPr>
      </xdr:nvSpPr>
      <xdr:spPr>
        <a:xfrm>
          <a:off x="3838575" y="2581275"/>
          <a:ext cx="0" cy="234315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6</xdr:row>
      <xdr:rowOff>142875</xdr:rowOff>
    </xdr:from>
    <xdr:to>
      <xdr:col>3</xdr:col>
      <xdr:colOff>2562225</xdr:colOff>
      <xdr:row>24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571625"/>
          <a:ext cx="4505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</xdr:row>
      <xdr:rowOff>76200</xdr:rowOff>
    </xdr:from>
    <xdr:to>
      <xdr:col>2</xdr:col>
      <xdr:colOff>2028825</xdr:colOff>
      <xdr:row>10</xdr:row>
      <xdr:rowOff>133350</xdr:rowOff>
    </xdr:to>
    <xdr:sp>
      <xdr:nvSpPr>
        <xdr:cNvPr id="2" name="Line 3"/>
        <xdr:cNvSpPr>
          <a:spLocks/>
        </xdr:cNvSpPr>
      </xdr:nvSpPr>
      <xdr:spPr>
        <a:xfrm>
          <a:off x="2124075" y="742950"/>
          <a:ext cx="2019300" cy="1466850"/>
        </a:xfrm>
        <a:prstGeom prst="line">
          <a:avLst/>
        </a:prstGeom>
        <a:noFill/>
        <a:ln w="28575" cmpd="sng">
          <a:solidFill>
            <a:srgbClr val="8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2276475</xdr:colOff>
      <xdr:row>11</xdr:row>
      <xdr:rowOff>85725</xdr:rowOff>
    </xdr:from>
    <xdr:to>
      <xdr:col>4</xdr:col>
      <xdr:colOff>581025</xdr:colOff>
      <xdr:row>12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391025" y="2324100"/>
          <a:ext cx="7334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Table or cell range; In Data Worksheet
</a:t>
          </a:r>
        </a:p>
      </xdr:txBody>
    </xdr:sp>
    <xdr:clientData/>
  </xdr:twoCellAnchor>
  <xdr:twoCellAnchor>
    <xdr:from>
      <xdr:col>2</xdr:col>
      <xdr:colOff>2171700</xdr:colOff>
      <xdr:row>12</xdr:row>
      <xdr:rowOff>142875</xdr:rowOff>
    </xdr:from>
    <xdr:to>
      <xdr:col>4</xdr:col>
      <xdr:colOff>447675</xdr:colOff>
      <xdr:row>14</xdr:row>
      <xdr:rowOff>28575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286250" y="2543175"/>
          <a:ext cx="7305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Column number with data</a:t>
          </a:r>
        </a:p>
      </xdr:txBody>
    </xdr:sp>
    <xdr:clientData/>
  </xdr:twoCellAnchor>
  <xdr:twoCellAnchor>
    <xdr:from>
      <xdr:col>0</xdr:col>
      <xdr:colOff>904875</xdr:colOff>
      <xdr:row>18</xdr:row>
      <xdr:rowOff>9525</xdr:rowOff>
    </xdr:from>
    <xdr:to>
      <xdr:col>0</xdr:col>
      <xdr:colOff>1000125</xdr:colOff>
      <xdr:row>18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904875" y="3419475"/>
          <a:ext cx="95250" cy="123825"/>
        </a:xfrm>
        <a:prstGeom prst="star5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0</xdr:rowOff>
    </xdr:from>
    <xdr:to>
      <xdr:col>2</xdr:col>
      <xdr:colOff>171450</xdr:colOff>
      <xdr:row>8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2162175" y="1752600"/>
          <a:ext cx="123825" cy="123825"/>
        </a:xfrm>
        <a:prstGeom prst="star5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5</xdr:row>
      <xdr:rowOff>57150</xdr:rowOff>
    </xdr:from>
    <xdr:to>
      <xdr:col>2</xdr:col>
      <xdr:colOff>200025</xdr:colOff>
      <xdr:row>5</xdr:row>
      <xdr:rowOff>180975</xdr:rowOff>
    </xdr:to>
    <xdr:sp>
      <xdr:nvSpPr>
        <xdr:cNvPr id="7" name="AutoShape 8"/>
        <xdr:cNvSpPr>
          <a:spLocks/>
        </xdr:cNvSpPr>
      </xdr:nvSpPr>
      <xdr:spPr>
        <a:xfrm>
          <a:off x="2190750" y="1285875"/>
          <a:ext cx="123825" cy="123825"/>
        </a:xfrm>
        <a:prstGeom prst="star5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</xdr:row>
      <xdr:rowOff>9525</xdr:rowOff>
    </xdr:from>
    <xdr:to>
      <xdr:col>2</xdr:col>
      <xdr:colOff>190500</xdr:colOff>
      <xdr:row>4</xdr:row>
      <xdr:rowOff>133350</xdr:rowOff>
    </xdr:to>
    <xdr:sp>
      <xdr:nvSpPr>
        <xdr:cNvPr id="8" name="AutoShape 9"/>
        <xdr:cNvSpPr>
          <a:spLocks/>
        </xdr:cNvSpPr>
      </xdr:nvSpPr>
      <xdr:spPr>
        <a:xfrm>
          <a:off x="2181225" y="1038225"/>
          <a:ext cx="123825" cy="123825"/>
        </a:xfrm>
        <a:prstGeom prst="star5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95250</xdr:rowOff>
    </xdr:from>
    <xdr:to>
      <xdr:col>2</xdr:col>
      <xdr:colOff>542925</xdr:colOff>
      <xdr:row>5</xdr:row>
      <xdr:rowOff>95250</xdr:rowOff>
    </xdr:to>
    <xdr:sp>
      <xdr:nvSpPr>
        <xdr:cNvPr id="9" name="Line 10"/>
        <xdr:cNvSpPr>
          <a:spLocks/>
        </xdr:cNvSpPr>
      </xdr:nvSpPr>
      <xdr:spPr>
        <a:xfrm>
          <a:off x="2400300" y="1323975"/>
          <a:ext cx="257175" cy="0"/>
        </a:xfrm>
        <a:prstGeom prst="line">
          <a:avLst/>
        </a:prstGeom>
        <a:noFill/>
        <a:ln w="1587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104775</xdr:rowOff>
    </xdr:from>
    <xdr:to>
      <xdr:col>2</xdr:col>
      <xdr:colOff>533400</xdr:colOff>
      <xdr:row>4</xdr:row>
      <xdr:rowOff>104775</xdr:rowOff>
    </xdr:to>
    <xdr:sp>
      <xdr:nvSpPr>
        <xdr:cNvPr id="10" name="Line 11"/>
        <xdr:cNvSpPr>
          <a:spLocks/>
        </xdr:cNvSpPr>
      </xdr:nvSpPr>
      <xdr:spPr>
        <a:xfrm>
          <a:off x="2390775" y="1133475"/>
          <a:ext cx="257175" cy="0"/>
        </a:xfrm>
        <a:prstGeom prst="line">
          <a:avLst/>
        </a:prstGeom>
        <a:noFill/>
        <a:ln w="158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8</xdr:row>
      <xdr:rowOff>66675</xdr:rowOff>
    </xdr:from>
    <xdr:to>
      <xdr:col>2</xdr:col>
      <xdr:colOff>400050</xdr:colOff>
      <xdr:row>14</xdr:row>
      <xdr:rowOff>114300</xdr:rowOff>
    </xdr:to>
    <xdr:sp>
      <xdr:nvSpPr>
        <xdr:cNvPr id="11" name="Line 12"/>
        <xdr:cNvSpPr>
          <a:spLocks/>
        </xdr:cNvSpPr>
      </xdr:nvSpPr>
      <xdr:spPr>
        <a:xfrm>
          <a:off x="2514600" y="1819275"/>
          <a:ext cx="0" cy="1019175"/>
        </a:xfrm>
        <a:prstGeom prst="line">
          <a:avLst/>
        </a:prstGeom>
        <a:noFill/>
        <a:ln w="15875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14</xdr:row>
      <xdr:rowOff>104775</xdr:rowOff>
    </xdr:from>
    <xdr:to>
      <xdr:col>2</xdr:col>
      <xdr:colOff>400050</xdr:colOff>
      <xdr:row>14</xdr:row>
      <xdr:rowOff>104775</xdr:rowOff>
    </xdr:to>
    <xdr:sp>
      <xdr:nvSpPr>
        <xdr:cNvPr id="12" name="Line 13"/>
        <xdr:cNvSpPr>
          <a:spLocks/>
        </xdr:cNvSpPr>
      </xdr:nvSpPr>
      <xdr:spPr>
        <a:xfrm flipH="1">
          <a:off x="2171700" y="2828925"/>
          <a:ext cx="342900" cy="0"/>
        </a:xfrm>
        <a:prstGeom prst="line">
          <a:avLst/>
        </a:prstGeom>
        <a:noFill/>
        <a:ln w="15875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8</xdr:row>
      <xdr:rowOff>66675</xdr:rowOff>
    </xdr:from>
    <xdr:to>
      <xdr:col>2</xdr:col>
      <xdr:colOff>400050</xdr:colOff>
      <xdr:row>8</xdr:row>
      <xdr:rowOff>66675</xdr:rowOff>
    </xdr:to>
    <xdr:sp>
      <xdr:nvSpPr>
        <xdr:cNvPr id="13" name="Line 14"/>
        <xdr:cNvSpPr>
          <a:spLocks/>
        </xdr:cNvSpPr>
      </xdr:nvSpPr>
      <xdr:spPr>
        <a:xfrm flipH="1">
          <a:off x="2305050" y="1819275"/>
          <a:ext cx="209550" cy="0"/>
        </a:xfrm>
        <a:prstGeom prst="line">
          <a:avLst/>
        </a:prstGeom>
        <a:noFill/>
        <a:ln w="15875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</xdr:row>
      <xdr:rowOff>104775</xdr:rowOff>
    </xdr:from>
    <xdr:to>
      <xdr:col>2</xdr:col>
      <xdr:colOff>1285875</xdr:colOff>
      <xdr:row>2</xdr:row>
      <xdr:rowOff>104775</xdr:rowOff>
    </xdr:to>
    <xdr:sp>
      <xdr:nvSpPr>
        <xdr:cNvPr id="14" name="Line 15"/>
        <xdr:cNvSpPr>
          <a:spLocks/>
        </xdr:cNvSpPr>
      </xdr:nvSpPr>
      <xdr:spPr>
        <a:xfrm>
          <a:off x="2314575" y="771525"/>
          <a:ext cx="1085850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142875</xdr:rowOff>
    </xdr:from>
    <xdr:to>
      <xdr:col>3</xdr:col>
      <xdr:colOff>3457575</xdr:colOff>
      <xdr:row>4</xdr:row>
      <xdr:rowOff>190500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5581650" y="809625"/>
          <a:ext cx="2647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The Data worksheet contains the table for the Vlookup function.</a:t>
          </a:r>
        </a:p>
      </xdr:txBody>
    </xdr:sp>
    <xdr:clientData/>
  </xdr:twoCellAnchor>
  <xdr:twoCellAnchor>
    <xdr:from>
      <xdr:col>3</xdr:col>
      <xdr:colOff>628650</xdr:colOff>
      <xdr:row>2</xdr:row>
      <xdr:rowOff>142875</xdr:rowOff>
    </xdr:from>
    <xdr:to>
      <xdr:col>3</xdr:col>
      <xdr:colOff>809625</xdr:colOff>
      <xdr:row>4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5400675" y="809625"/>
          <a:ext cx="180975" cy="219075"/>
        </a:xfrm>
        <a:prstGeom prst="irregularSeal1">
          <a:avLst/>
        </a:prstGeom>
        <a:solidFill>
          <a:srgbClr val="FF66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5</xdr:row>
      <xdr:rowOff>57150</xdr:rowOff>
    </xdr:from>
    <xdr:to>
      <xdr:col>3</xdr:col>
      <xdr:colOff>3467100</xdr:colOff>
      <xdr:row>6</xdr:row>
      <xdr:rowOff>47625</xdr:rowOff>
    </xdr:to>
    <xdr:sp>
      <xdr:nvSpPr>
        <xdr:cNvPr id="17" name="TextBox 18">
          <a:hlinkClick r:id="rId2"/>
        </xdr:cNvPr>
        <xdr:cNvSpPr txBox="1">
          <a:spLocks noChangeArrowheads="1"/>
        </xdr:cNvSpPr>
      </xdr:nvSpPr>
      <xdr:spPr>
        <a:xfrm>
          <a:off x="5629275" y="1285875"/>
          <a:ext cx="2609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Information</a:t>
          </a:r>
          <a:r>
            <a:rPr lang="en-US" cap="none" sz="11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 - see Data worksheet</a:t>
          </a:r>
        </a:p>
      </xdr:txBody>
    </xdr:sp>
    <xdr:clientData/>
  </xdr:twoCellAnchor>
  <xdr:twoCellAnchor>
    <xdr:from>
      <xdr:col>3</xdr:col>
      <xdr:colOff>638175</xdr:colOff>
      <xdr:row>5</xdr:row>
      <xdr:rowOff>38100</xdr:rowOff>
    </xdr:from>
    <xdr:to>
      <xdr:col>3</xdr:col>
      <xdr:colOff>819150</xdr:colOff>
      <xdr:row>6</xdr:row>
      <xdr:rowOff>57150</xdr:rowOff>
    </xdr:to>
    <xdr:sp>
      <xdr:nvSpPr>
        <xdr:cNvPr id="18" name="AutoShape 19"/>
        <xdr:cNvSpPr>
          <a:spLocks/>
        </xdr:cNvSpPr>
      </xdr:nvSpPr>
      <xdr:spPr>
        <a:xfrm>
          <a:off x="5410200" y="1266825"/>
          <a:ext cx="180975" cy="219075"/>
        </a:xfrm>
        <a:prstGeom prst="irregularSeal1">
          <a:avLst/>
        </a:prstGeom>
        <a:solidFill>
          <a:srgbClr val="FF66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2914650</xdr:colOff>
      <xdr:row>14</xdr:row>
      <xdr:rowOff>76200</xdr:rowOff>
    </xdr:from>
    <xdr:to>
      <xdr:col>3</xdr:col>
      <xdr:colOff>4314825</xdr:colOff>
      <xdr:row>20</xdr:row>
      <xdr:rowOff>85725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7686675" y="2800350"/>
          <a:ext cx="1400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How would this be done with an IF function?
[Nested IF function]
(see below)</a:t>
          </a:r>
        </a:p>
      </xdr:txBody>
    </xdr:sp>
    <xdr:clientData/>
  </xdr:twoCellAnchor>
  <xdr:twoCellAnchor>
    <xdr:from>
      <xdr:col>3</xdr:col>
      <xdr:colOff>2628900</xdr:colOff>
      <xdr:row>14</xdr:row>
      <xdr:rowOff>47625</xdr:rowOff>
    </xdr:from>
    <xdr:to>
      <xdr:col>3</xdr:col>
      <xdr:colOff>2809875</xdr:colOff>
      <xdr:row>15</xdr:row>
      <xdr:rowOff>66675</xdr:rowOff>
    </xdr:to>
    <xdr:sp>
      <xdr:nvSpPr>
        <xdr:cNvPr id="20" name="AutoShape 21"/>
        <xdr:cNvSpPr>
          <a:spLocks/>
        </xdr:cNvSpPr>
      </xdr:nvSpPr>
      <xdr:spPr>
        <a:xfrm>
          <a:off x="7400925" y="2771775"/>
          <a:ext cx="190500" cy="219075"/>
        </a:xfrm>
        <a:prstGeom prst="irregularSeal1">
          <a:avLst/>
        </a:prstGeom>
        <a:solidFill>
          <a:srgbClr val="FF66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20</xdr:row>
      <xdr:rowOff>95250</xdr:rowOff>
    </xdr:from>
    <xdr:to>
      <xdr:col>3</xdr:col>
      <xdr:colOff>3228975</xdr:colOff>
      <xdr:row>32</xdr:row>
      <xdr:rowOff>142875</xdr:rowOff>
    </xdr:to>
    <xdr:grpSp>
      <xdr:nvGrpSpPr>
        <xdr:cNvPr id="21" name="Group 24"/>
        <xdr:cNvGrpSpPr>
          <a:grpSpLocks/>
        </xdr:cNvGrpSpPr>
      </xdr:nvGrpSpPr>
      <xdr:grpSpPr>
        <a:xfrm>
          <a:off x="4972050" y="3829050"/>
          <a:ext cx="3028950" cy="2362200"/>
          <a:chOff x="522" y="402"/>
          <a:chExt cx="318" cy="248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 flipH="1">
            <a:off x="839" y="402"/>
            <a:ext cx="1" cy="12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H="1">
            <a:off x="522" y="518"/>
            <a:ext cx="317" cy="132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38100</xdr:rowOff>
    </xdr:from>
    <xdr:to>
      <xdr:col>3</xdr:col>
      <xdr:colOff>390525</xdr:colOff>
      <xdr:row>8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2505075" y="1209675"/>
          <a:ext cx="295275" cy="514350"/>
        </a:xfrm>
        <a:prstGeom prst="rightBrace">
          <a:avLst/>
        </a:prstGeom>
        <a:noFill/>
        <a:ln w="222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7</xdr:row>
      <xdr:rowOff>95250</xdr:rowOff>
    </xdr:from>
    <xdr:to>
      <xdr:col>4</xdr:col>
      <xdr:colOff>28575</xdr:colOff>
      <xdr:row>9</xdr:row>
      <xdr:rowOff>0</xdr:rowOff>
    </xdr:to>
    <xdr:sp>
      <xdr:nvSpPr>
        <xdr:cNvPr id="2" name="AutoShape 3"/>
        <xdr:cNvSpPr>
          <a:spLocks/>
        </xdr:cNvSpPr>
      </xdr:nvSpPr>
      <xdr:spPr>
        <a:xfrm rot="16200000" flipH="1">
          <a:off x="2809875" y="1466850"/>
          <a:ext cx="581025" cy="295275"/>
        </a:xfrm>
        <a:prstGeom prst="bentConnector3">
          <a:avLst>
            <a:gd name="adj1" fmla="val 48000"/>
            <a:gd name="adj2" fmla="val 544000"/>
            <a:gd name="adj3" fmla="val -1180000"/>
          </a:avLst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25</xdr:row>
      <xdr:rowOff>38100</xdr:rowOff>
    </xdr:from>
    <xdr:to>
      <xdr:col>2</xdr:col>
      <xdr:colOff>581025</xdr:colOff>
      <xdr:row>26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33575" y="4724400"/>
          <a:ext cx="9810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Condition</a:t>
          </a:r>
        </a:p>
      </xdr:txBody>
    </xdr:sp>
    <xdr:clientData/>
  </xdr:twoCellAnchor>
  <xdr:twoCellAnchor>
    <xdr:from>
      <xdr:col>3</xdr:col>
      <xdr:colOff>76200</xdr:colOff>
      <xdr:row>25</xdr:row>
      <xdr:rowOff>28575</xdr:rowOff>
    </xdr:from>
    <xdr:to>
      <xdr:col>3</xdr:col>
      <xdr:colOff>762000</xdr:colOff>
      <xdr:row>25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00400" y="4714875"/>
          <a:ext cx="685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If TRUE</a:t>
          </a:r>
        </a:p>
      </xdr:txBody>
    </xdr:sp>
    <xdr:clientData/>
  </xdr:twoCellAnchor>
  <xdr:twoCellAnchor>
    <xdr:from>
      <xdr:col>3</xdr:col>
      <xdr:colOff>781050</xdr:colOff>
      <xdr:row>25</xdr:row>
      <xdr:rowOff>28575</xdr:rowOff>
    </xdr:from>
    <xdr:to>
      <xdr:col>4</xdr:col>
      <xdr:colOff>371475</xdr:colOff>
      <xdr:row>26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05250" y="4714875"/>
          <a:ext cx="62865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If NOT TRUE</a:t>
          </a:r>
        </a:p>
      </xdr:txBody>
    </xdr:sp>
    <xdr:clientData/>
  </xdr:twoCellAnchor>
  <xdr:twoCellAnchor>
    <xdr:from>
      <xdr:col>3</xdr:col>
      <xdr:colOff>914400</xdr:colOff>
      <xdr:row>23</xdr:row>
      <xdr:rowOff>209550</xdr:rowOff>
    </xdr:from>
    <xdr:to>
      <xdr:col>3</xdr:col>
      <xdr:colOff>923925</xdr:colOff>
      <xdr:row>25</xdr:row>
      <xdr:rowOff>19050</xdr:rowOff>
    </xdr:to>
    <xdr:sp>
      <xdr:nvSpPr>
        <xdr:cNvPr id="4" name="Line 4"/>
        <xdr:cNvSpPr>
          <a:spLocks/>
        </xdr:cNvSpPr>
      </xdr:nvSpPr>
      <xdr:spPr>
        <a:xfrm flipH="1" flipV="1">
          <a:off x="4038600" y="4543425"/>
          <a:ext cx="9525" cy="161925"/>
        </a:xfrm>
        <a:prstGeom prst="line">
          <a:avLst/>
        </a:prstGeom>
        <a:noFill/>
        <a:ln w="127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23</xdr:row>
      <xdr:rowOff>200025</xdr:rowOff>
    </xdr:from>
    <xdr:to>
      <xdr:col>3</xdr:col>
      <xdr:colOff>533400</xdr:colOff>
      <xdr:row>25</xdr:row>
      <xdr:rowOff>38100</xdr:rowOff>
    </xdr:to>
    <xdr:sp>
      <xdr:nvSpPr>
        <xdr:cNvPr id="5" name="Line 5"/>
        <xdr:cNvSpPr>
          <a:spLocks/>
        </xdr:cNvSpPr>
      </xdr:nvSpPr>
      <xdr:spPr>
        <a:xfrm flipV="1">
          <a:off x="3657600" y="4533900"/>
          <a:ext cx="0" cy="190500"/>
        </a:xfrm>
        <a:prstGeom prst="line">
          <a:avLst/>
        </a:prstGeom>
        <a:noFill/>
        <a:ln w="12700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24</xdr:row>
      <xdr:rowOff>57150</xdr:rowOff>
    </xdr:from>
    <xdr:to>
      <xdr:col>3</xdr:col>
      <xdr:colOff>133350</xdr:colOff>
      <xdr:row>25</xdr:row>
      <xdr:rowOff>19050</xdr:rowOff>
    </xdr:to>
    <xdr:sp>
      <xdr:nvSpPr>
        <xdr:cNvPr id="6" name="AutoShape 7"/>
        <xdr:cNvSpPr>
          <a:spLocks/>
        </xdr:cNvSpPr>
      </xdr:nvSpPr>
      <xdr:spPr>
        <a:xfrm rot="5400000" flipV="1">
          <a:off x="1733550" y="4619625"/>
          <a:ext cx="1524000" cy="85725"/>
        </a:xfrm>
        <a:prstGeom prst="rightBrac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1409700</xdr:colOff>
      <xdr:row>21</xdr:row>
      <xdr:rowOff>0</xdr:rowOff>
    </xdr:from>
    <xdr:to>
      <xdr:col>2</xdr:col>
      <xdr:colOff>57150</xdr:colOff>
      <xdr:row>22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09700" y="4505325"/>
          <a:ext cx="1162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Condition</a:t>
          </a:r>
        </a:p>
      </xdr:txBody>
    </xdr:sp>
    <xdr:clientData/>
  </xdr:twoCellAnchor>
  <xdr:twoCellAnchor>
    <xdr:from>
      <xdr:col>1</xdr:col>
      <xdr:colOff>190500</xdr:colOff>
      <xdr:row>19</xdr:row>
      <xdr:rowOff>19050</xdr:rowOff>
    </xdr:from>
    <xdr:to>
      <xdr:col>1</xdr:col>
      <xdr:colOff>190500</xdr:colOff>
      <xdr:row>20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2009775" y="4200525"/>
          <a:ext cx="0" cy="2667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21</xdr:row>
      <xdr:rowOff>133350</xdr:rowOff>
    </xdr:from>
    <xdr:to>
      <xdr:col>3</xdr:col>
      <xdr:colOff>19050</xdr:colOff>
      <xdr:row>23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57450" y="4638675"/>
          <a:ext cx="685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If TRUE</a:t>
          </a:r>
        </a:p>
      </xdr:txBody>
    </xdr:sp>
    <xdr:clientData/>
  </xdr:twoCellAnchor>
  <xdr:twoCellAnchor>
    <xdr:from>
      <xdr:col>2</xdr:col>
      <xdr:colOff>266700</xdr:colOff>
      <xdr:row>18</xdr:row>
      <xdr:rowOff>314325</xdr:rowOff>
    </xdr:from>
    <xdr:to>
      <xdr:col>2</xdr:col>
      <xdr:colOff>266700</xdr:colOff>
      <xdr:row>21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2781300" y="4162425"/>
          <a:ext cx="0" cy="4572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21</xdr:row>
      <xdr:rowOff>85725</xdr:rowOff>
    </xdr:from>
    <xdr:to>
      <xdr:col>3</xdr:col>
      <xdr:colOff>600075</xdr:colOff>
      <xdr:row>24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95625" y="4591050"/>
          <a:ext cx="6286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If NOT TRUE</a:t>
          </a:r>
        </a:p>
      </xdr:txBody>
    </xdr:sp>
    <xdr:clientData/>
  </xdr:twoCellAnchor>
  <xdr:twoCellAnchor>
    <xdr:from>
      <xdr:col>3</xdr:col>
      <xdr:colOff>190500</xdr:colOff>
      <xdr:row>18</xdr:row>
      <xdr:rowOff>323850</xdr:rowOff>
    </xdr:from>
    <xdr:to>
      <xdr:col>3</xdr:col>
      <xdr:colOff>200025</xdr:colOff>
      <xdr:row>21</xdr:row>
      <xdr:rowOff>95250</xdr:rowOff>
    </xdr:to>
    <xdr:sp>
      <xdr:nvSpPr>
        <xdr:cNvPr id="6" name="Line 6"/>
        <xdr:cNvSpPr>
          <a:spLocks/>
        </xdr:cNvSpPr>
      </xdr:nvSpPr>
      <xdr:spPr>
        <a:xfrm flipH="1" flipV="1">
          <a:off x="3314700" y="4171950"/>
          <a:ext cx="9525" cy="4286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38100</xdr:rowOff>
    </xdr:from>
    <xdr:to>
      <xdr:col>2</xdr:col>
      <xdr:colOff>276225</xdr:colOff>
      <xdr:row>13</xdr:row>
      <xdr:rowOff>19050</xdr:rowOff>
    </xdr:to>
    <xdr:sp>
      <xdr:nvSpPr>
        <xdr:cNvPr id="7" name="Line 7"/>
        <xdr:cNvSpPr>
          <a:spLocks/>
        </xdr:cNvSpPr>
      </xdr:nvSpPr>
      <xdr:spPr>
        <a:xfrm flipV="1">
          <a:off x="2790825" y="2533650"/>
          <a:ext cx="0" cy="304800"/>
        </a:xfrm>
        <a:prstGeom prst="line">
          <a:avLst/>
        </a:prstGeom>
        <a:noFill/>
        <a:ln w="38100" cmpd="sng">
          <a:solidFill>
            <a:srgbClr val="CC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5</xdr:col>
      <xdr:colOff>504825</xdr:colOff>
      <xdr:row>5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28575" y="0"/>
          <a:ext cx="6257925" cy="838200"/>
          <a:chOff x="3" y="0"/>
          <a:chExt cx="685" cy="98"/>
        </a:xfrm>
        <a:solidFill>
          <a:srgbClr val="FFFFFF"/>
        </a:solidFill>
      </xdr:grpSpPr>
      <xdr:grpSp>
        <xdr:nvGrpSpPr>
          <xdr:cNvPr id="3" name="Group 9"/>
          <xdr:cNvGrpSpPr>
            <a:grpSpLocks/>
          </xdr:cNvGrpSpPr>
        </xdr:nvGrpSpPr>
        <xdr:grpSpPr>
          <a:xfrm>
            <a:off x="3" y="3"/>
            <a:ext cx="89" cy="89"/>
            <a:chOff x="2" y="4"/>
            <a:chExt cx="89" cy="89"/>
          </a:xfrm>
          <a:solidFill>
            <a:srgbClr val="FFFFFF"/>
          </a:solidFill>
        </xdr:grpSpPr>
        <xdr:grpSp>
          <xdr:nvGrpSpPr>
            <xdr:cNvPr id="4" name="Group 8"/>
            <xdr:cNvGrpSpPr>
              <a:grpSpLocks/>
            </xdr:cNvGrpSpPr>
          </xdr:nvGrpSpPr>
          <xdr:grpSpPr>
            <a:xfrm>
              <a:off x="2" y="13"/>
              <a:ext cx="81" cy="77"/>
              <a:chOff x="2" y="13"/>
              <a:chExt cx="81" cy="77"/>
            </a:xfrm>
            <a:solidFill>
              <a:srgbClr val="FFFFFF"/>
            </a:solidFill>
          </xdr:grpSpPr>
          <xdr:sp>
            <xdr:nvSpPr>
              <xdr:cNvPr id="5" name="Oval 1"/>
              <xdr:cNvSpPr>
                <a:spLocks/>
              </xdr:cNvSpPr>
            </xdr:nvSpPr>
            <xdr:spPr>
              <a:xfrm>
                <a:off x="36" y="44"/>
                <a:ext cx="14" cy="14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8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AutoShape 3"/>
              <xdr:cNvSpPr>
                <a:spLocks/>
              </xdr:cNvSpPr>
            </xdr:nvSpPr>
            <xdr:spPr>
              <a:xfrm>
                <a:off x="2" y="13"/>
                <a:ext cx="81" cy="77"/>
              </a:xfrm>
              <a:prstGeom prst="donu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pic>
          <xdr:nvPicPr>
            <xdr:cNvPr id="7" name="Picture 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9" y="4"/>
              <a:ext cx="72" cy="8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8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0" y="0"/>
            <a:ext cx="78" cy="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238125</xdr:colOff>
      <xdr:row>23</xdr:row>
      <xdr:rowOff>19050</xdr:rowOff>
    </xdr:from>
    <xdr:to>
      <xdr:col>2</xdr:col>
      <xdr:colOff>523875</xdr:colOff>
      <xdr:row>24</xdr:row>
      <xdr:rowOff>19050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238125" y="3743325"/>
          <a:ext cx="1866900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Data Validation - numbers 1001 to 1024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285750</xdr:colOff>
      <xdr:row>21</xdr:row>
      <xdr:rowOff>0</xdr:rowOff>
    </xdr:from>
    <xdr:to>
      <xdr:col>1</xdr:col>
      <xdr:colOff>285750</xdr:colOff>
      <xdr:row>23</xdr:row>
      <xdr:rowOff>9525</xdr:rowOff>
    </xdr:to>
    <xdr:sp>
      <xdr:nvSpPr>
        <xdr:cNvPr id="10" name="Line 14"/>
        <xdr:cNvSpPr>
          <a:spLocks/>
        </xdr:cNvSpPr>
      </xdr:nvSpPr>
      <xdr:spPr>
        <a:xfrm flipV="1">
          <a:off x="1181100" y="3400425"/>
          <a:ext cx="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1400175</xdr:colOff>
      <xdr:row>9</xdr:row>
      <xdr:rowOff>19050</xdr:rowOff>
    </xdr:from>
    <xdr:to>
      <xdr:col>4</xdr:col>
      <xdr:colOff>85725</xdr:colOff>
      <xdr:row>10</xdr:row>
      <xdr:rowOff>142875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981325" y="1476375"/>
          <a:ext cx="2143125" cy="2857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Nested IF functions with Vlookup Function.  Will accept null value, numbers and "C" in B7.</a:t>
          </a:r>
        </a:p>
      </xdr:txBody>
    </xdr:sp>
    <xdr:clientData/>
  </xdr:twoCellAnchor>
  <xdr:twoCellAnchor>
    <xdr:from>
      <xdr:col>2</xdr:col>
      <xdr:colOff>47625</xdr:colOff>
      <xdr:row>10</xdr:row>
      <xdr:rowOff>28575</xdr:rowOff>
    </xdr:from>
    <xdr:to>
      <xdr:col>2</xdr:col>
      <xdr:colOff>1143000</xdr:colOff>
      <xdr:row>11</xdr:row>
      <xdr:rowOff>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1628775" y="1647825"/>
          <a:ext cx="1095375" cy="133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Current date:  =NOW()</a:t>
          </a:r>
        </a:p>
      </xdr:txBody>
    </xdr:sp>
    <xdr:clientData/>
  </xdr:twoCellAnchor>
  <xdr:twoCellAnchor>
    <xdr:from>
      <xdr:col>5</xdr:col>
      <xdr:colOff>28575</xdr:colOff>
      <xdr:row>7</xdr:row>
      <xdr:rowOff>152400</xdr:rowOff>
    </xdr:from>
    <xdr:to>
      <xdr:col>7</xdr:col>
      <xdr:colOff>1095375</xdr:colOff>
      <xdr:row>8</xdr:row>
      <xdr:rowOff>152400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5810250" y="1285875"/>
          <a:ext cx="1790700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Data Validation - Values: Y,y, N or 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2181225</xdr:colOff>
      <xdr:row>19</xdr:row>
      <xdr:rowOff>9525</xdr:rowOff>
    </xdr:from>
    <xdr:to>
      <xdr:col>3</xdr:col>
      <xdr:colOff>419100</xdr:colOff>
      <xdr:row>20</xdr:row>
      <xdr:rowOff>0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3762375" y="3086100"/>
          <a:ext cx="904875" cy="1524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Vlookup Functions</a:t>
          </a:r>
        </a:p>
      </xdr:txBody>
    </xdr:sp>
    <xdr:clientData/>
  </xdr:twoCellAnchor>
  <xdr:twoCellAnchor>
    <xdr:from>
      <xdr:col>2</xdr:col>
      <xdr:colOff>2143125</xdr:colOff>
      <xdr:row>16</xdr:row>
      <xdr:rowOff>38100</xdr:rowOff>
    </xdr:from>
    <xdr:to>
      <xdr:col>2</xdr:col>
      <xdr:colOff>2609850</xdr:colOff>
      <xdr:row>19</xdr:row>
      <xdr:rowOff>19050</xdr:rowOff>
    </xdr:to>
    <xdr:sp>
      <xdr:nvSpPr>
        <xdr:cNvPr id="15" name="Line 20"/>
        <xdr:cNvSpPr>
          <a:spLocks/>
        </xdr:cNvSpPr>
      </xdr:nvSpPr>
      <xdr:spPr>
        <a:xfrm flipH="1" flipV="1">
          <a:off x="3724275" y="2628900"/>
          <a:ext cx="4667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2609850</xdr:colOff>
      <xdr:row>16</xdr:row>
      <xdr:rowOff>9525</xdr:rowOff>
    </xdr:from>
    <xdr:to>
      <xdr:col>3</xdr:col>
      <xdr:colOff>228600</xdr:colOff>
      <xdr:row>19</xdr:row>
      <xdr:rowOff>9525</xdr:rowOff>
    </xdr:to>
    <xdr:sp>
      <xdr:nvSpPr>
        <xdr:cNvPr id="16" name="Line 21"/>
        <xdr:cNvSpPr>
          <a:spLocks/>
        </xdr:cNvSpPr>
      </xdr:nvSpPr>
      <xdr:spPr>
        <a:xfrm flipV="1">
          <a:off x="4191000" y="2600325"/>
          <a:ext cx="28575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29</xdr:row>
      <xdr:rowOff>152400</xdr:rowOff>
    </xdr:from>
    <xdr:to>
      <xdr:col>6</xdr:col>
      <xdr:colOff>161925</xdr:colOff>
      <xdr:row>30</xdr:row>
      <xdr:rowOff>123825</xdr:rowOff>
    </xdr:to>
    <xdr:sp>
      <xdr:nvSpPr>
        <xdr:cNvPr id="17" name="TextBox 24"/>
        <xdr:cNvSpPr txBox="1">
          <a:spLocks noChangeArrowheads="1"/>
        </xdr:cNvSpPr>
      </xdr:nvSpPr>
      <xdr:spPr>
        <a:xfrm>
          <a:off x="5848350" y="4848225"/>
          <a:ext cx="600075" cy="133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If Function</a:t>
          </a:r>
        </a:p>
      </xdr:txBody>
    </xdr:sp>
    <xdr:clientData/>
  </xdr:twoCellAnchor>
  <xdr:twoCellAnchor>
    <xdr:from>
      <xdr:col>5</xdr:col>
      <xdr:colOff>19050</xdr:colOff>
      <xdr:row>12</xdr:row>
      <xdr:rowOff>133350</xdr:rowOff>
    </xdr:from>
    <xdr:to>
      <xdr:col>7</xdr:col>
      <xdr:colOff>676275</xdr:colOff>
      <xdr:row>14</xdr:row>
      <xdr:rowOff>104775</xdr:rowOff>
    </xdr:to>
    <xdr:sp>
      <xdr:nvSpPr>
        <xdr:cNvPr id="18" name="TextBox 25"/>
        <xdr:cNvSpPr txBox="1">
          <a:spLocks noChangeArrowheads="1"/>
        </xdr:cNvSpPr>
      </xdr:nvSpPr>
      <xdr:spPr>
        <a:xfrm>
          <a:off x="5800725" y="2076450"/>
          <a:ext cx="1381125" cy="2952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If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Function with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SUM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function.
If null value in B14, then null value.</a:t>
          </a:r>
        </a:p>
      </xdr:txBody>
    </xdr:sp>
    <xdr:clientData/>
  </xdr:twoCellAnchor>
  <xdr:twoCellAnchor>
    <xdr:from>
      <xdr:col>5</xdr:col>
      <xdr:colOff>333375</xdr:colOff>
      <xdr:row>17</xdr:row>
      <xdr:rowOff>76200</xdr:rowOff>
    </xdr:from>
    <xdr:to>
      <xdr:col>7</xdr:col>
      <xdr:colOff>1152525</xdr:colOff>
      <xdr:row>22</xdr:row>
      <xdr:rowOff>123825</xdr:rowOff>
    </xdr:to>
    <xdr:sp>
      <xdr:nvSpPr>
        <xdr:cNvPr id="19" name="TextBox 26"/>
        <xdr:cNvSpPr txBox="1">
          <a:spLocks noChangeArrowheads="1"/>
        </xdr:cNvSpPr>
      </xdr:nvSpPr>
      <xdr:spPr>
        <a:xfrm>
          <a:off x="6115050" y="2828925"/>
          <a:ext cx="1543050" cy="8572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Protection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  All cells are protected, except for data cells: C7, E9 and cell range A14:B29.  If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students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use cell protection they should insert password on the worksheet.</a:t>
          </a:r>
        </a:p>
      </xdr:txBody>
    </xdr:sp>
    <xdr:clientData/>
  </xdr:twoCellAnchor>
  <xdr:twoCellAnchor>
    <xdr:from>
      <xdr:col>7</xdr:col>
      <xdr:colOff>1219200</xdr:colOff>
      <xdr:row>21</xdr:row>
      <xdr:rowOff>38100</xdr:rowOff>
    </xdr:from>
    <xdr:to>
      <xdr:col>7</xdr:col>
      <xdr:colOff>1400175</xdr:colOff>
      <xdr:row>21</xdr:row>
      <xdr:rowOff>38100</xdr:rowOff>
    </xdr:to>
    <xdr:sp>
      <xdr:nvSpPr>
        <xdr:cNvPr id="20" name="Line 27"/>
        <xdr:cNvSpPr>
          <a:spLocks/>
        </xdr:cNvSpPr>
      </xdr:nvSpPr>
      <xdr:spPr>
        <a:xfrm flipV="1">
          <a:off x="7724775" y="3438525"/>
          <a:ext cx="18097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1409700</xdr:colOff>
      <xdr:row>1</xdr:row>
      <xdr:rowOff>38100</xdr:rowOff>
    </xdr:from>
    <xdr:to>
      <xdr:col>7</xdr:col>
      <xdr:colOff>1409700</xdr:colOff>
      <xdr:row>21</xdr:row>
      <xdr:rowOff>38100</xdr:rowOff>
    </xdr:to>
    <xdr:sp>
      <xdr:nvSpPr>
        <xdr:cNvPr id="21" name="Line 28"/>
        <xdr:cNvSpPr>
          <a:spLocks/>
        </xdr:cNvSpPr>
      </xdr:nvSpPr>
      <xdr:spPr>
        <a:xfrm flipV="1">
          <a:off x="7915275" y="200025"/>
          <a:ext cx="0" cy="323850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1085850</xdr:colOff>
      <xdr:row>8</xdr:row>
      <xdr:rowOff>19050</xdr:rowOff>
    </xdr:from>
    <xdr:to>
      <xdr:col>2</xdr:col>
      <xdr:colOff>1409700</xdr:colOff>
      <xdr:row>9</xdr:row>
      <xdr:rowOff>142875</xdr:rowOff>
    </xdr:to>
    <xdr:sp>
      <xdr:nvSpPr>
        <xdr:cNvPr id="22" name="Line 30"/>
        <xdr:cNvSpPr>
          <a:spLocks/>
        </xdr:cNvSpPr>
      </xdr:nvSpPr>
      <xdr:spPr>
        <a:xfrm flipH="1" flipV="1">
          <a:off x="2667000" y="1314450"/>
          <a:ext cx="323850" cy="28575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419100</xdr:colOff>
      <xdr:row>5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0" y="0"/>
          <a:ext cx="6038850" cy="962025"/>
          <a:chOff x="3" y="0"/>
          <a:chExt cx="685" cy="98"/>
        </a:xfrm>
        <a:solidFill>
          <a:srgbClr val="FFFFFF"/>
        </a:solidFill>
      </xdr:grpSpPr>
      <xdr:grpSp>
        <xdr:nvGrpSpPr>
          <xdr:cNvPr id="3" name="Group 7"/>
          <xdr:cNvGrpSpPr>
            <a:grpSpLocks/>
          </xdr:cNvGrpSpPr>
        </xdr:nvGrpSpPr>
        <xdr:grpSpPr>
          <a:xfrm>
            <a:off x="3" y="3"/>
            <a:ext cx="89" cy="89"/>
            <a:chOff x="2" y="4"/>
            <a:chExt cx="89" cy="89"/>
          </a:xfrm>
          <a:solidFill>
            <a:srgbClr val="FFFFFF"/>
          </a:solidFill>
        </xdr:grpSpPr>
        <xdr:grpSp>
          <xdr:nvGrpSpPr>
            <xdr:cNvPr id="4" name="Group 8"/>
            <xdr:cNvGrpSpPr>
              <a:grpSpLocks/>
            </xdr:cNvGrpSpPr>
          </xdr:nvGrpSpPr>
          <xdr:grpSpPr>
            <a:xfrm>
              <a:off x="2" y="13"/>
              <a:ext cx="81" cy="77"/>
              <a:chOff x="2" y="13"/>
              <a:chExt cx="81" cy="77"/>
            </a:xfrm>
            <a:solidFill>
              <a:srgbClr val="FFFFFF"/>
            </a:solidFill>
          </xdr:grpSpPr>
          <xdr:sp>
            <xdr:nvSpPr>
              <xdr:cNvPr id="5" name="Oval 9"/>
              <xdr:cNvSpPr>
                <a:spLocks/>
              </xdr:cNvSpPr>
            </xdr:nvSpPr>
            <xdr:spPr>
              <a:xfrm>
                <a:off x="36" y="44"/>
                <a:ext cx="14" cy="14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8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AutoShape 10"/>
              <xdr:cNvSpPr>
                <a:spLocks/>
              </xdr:cNvSpPr>
            </xdr:nvSpPr>
            <xdr:spPr>
              <a:xfrm>
                <a:off x="2" y="13"/>
                <a:ext cx="81" cy="77"/>
              </a:xfrm>
              <a:prstGeom prst="donu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pic>
          <xdr:nvPicPr>
            <xdr:cNvPr id="7" name="Picture 1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9" y="4"/>
              <a:ext cx="72" cy="8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8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0" y="0"/>
            <a:ext cx="78" cy="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342900</xdr:colOff>
      <xdr:row>8</xdr:row>
      <xdr:rowOff>0</xdr:rowOff>
    </xdr:from>
    <xdr:to>
      <xdr:col>6</xdr:col>
      <xdr:colOff>57150</xdr:colOff>
      <xdr:row>11</xdr:row>
      <xdr:rowOff>114300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4743450" y="1295400"/>
          <a:ext cx="1543050" cy="6000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Protection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  All cells are protected.  If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students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use cell protection they should insert password on the worksheet.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5</xdr:row>
      <xdr:rowOff>66675</xdr:rowOff>
    </xdr:to>
    <xdr:grpSp>
      <xdr:nvGrpSpPr>
        <xdr:cNvPr id="1" name="Group 13"/>
        <xdr:cNvGrpSpPr>
          <a:grpSpLocks/>
        </xdr:cNvGrpSpPr>
      </xdr:nvGrpSpPr>
      <xdr:grpSpPr>
        <a:xfrm>
          <a:off x="0" y="0"/>
          <a:ext cx="5953125" cy="876300"/>
          <a:chOff x="3" y="0"/>
          <a:chExt cx="685" cy="98"/>
        </a:xfrm>
        <a:solidFill>
          <a:srgbClr val="FFFFFF"/>
        </a:solidFill>
      </xdr:grpSpPr>
      <xdr:grpSp>
        <xdr:nvGrpSpPr>
          <xdr:cNvPr id="3" name="Group 15"/>
          <xdr:cNvGrpSpPr>
            <a:grpSpLocks/>
          </xdr:cNvGrpSpPr>
        </xdr:nvGrpSpPr>
        <xdr:grpSpPr>
          <a:xfrm>
            <a:off x="3" y="3"/>
            <a:ext cx="89" cy="89"/>
            <a:chOff x="2" y="4"/>
            <a:chExt cx="89" cy="89"/>
          </a:xfrm>
          <a:solidFill>
            <a:srgbClr val="FFFFFF"/>
          </a:solidFill>
        </xdr:grpSpPr>
        <xdr:grpSp>
          <xdr:nvGrpSpPr>
            <xdr:cNvPr id="4" name="Group 16"/>
            <xdr:cNvGrpSpPr>
              <a:grpSpLocks/>
            </xdr:cNvGrpSpPr>
          </xdr:nvGrpSpPr>
          <xdr:grpSpPr>
            <a:xfrm>
              <a:off x="2" y="13"/>
              <a:ext cx="81" cy="77"/>
              <a:chOff x="2" y="13"/>
              <a:chExt cx="81" cy="77"/>
            </a:xfrm>
            <a:solidFill>
              <a:srgbClr val="FFFFFF"/>
            </a:solidFill>
          </xdr:grpSpPr>
          <xdr:sp>
            <xdr:nvSpPr>
              <xdr:cNvPr id="5" name="Oval 17"/>
              <xdr:cNvSpPr>
                <a:spLocks/>
              </xdr:cNvSpPr>
            </xdr:nvSpPr>
            <xdr:spPr>
              <a:xfrm>
                <a:off x="36" y="44"/>
                <a:ext cx="14" cy="14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8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AutoShape 18"/>
              <xdr:cNvSpPr>
                <a:spLocks/>
              </xdr:cNvSpPr>
            </xdr:nvSpPr>
            <xdr:spPr>
              <a:xfrm>
                <a:off x="2" y="13"/>
                <a:ext cx="81" cy="77"/>
              </a:xfrm>
              <a:prstGeom prst="donu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pic>
          <xdr:nvPicPr>
            <xdr:cNvPr id="7" name="Picture 19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9" y="4"/>
              <a:ext cx="72" cy="8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8" name="Picture 2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0" y="0"/>
            <a:ext cx="78" cy="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304800</xdr:colOff>
      <xdr:row>17</xdr:row>
      <xdr:rowOff>57150</xdr:rowOff>
    </xdr:from>
    <xdr:to>
      <xdr:col>5</xdr:col>
      <xdr:colOff>619125</xdr:colOff>
      <xdr:row>20</xdr:row>
      <xdr:rowOff>152400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6153150" y="2714625"/>
          <a:ext cx="1533525" cy="5810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Protection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  All cells are protected.  If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students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use cell protection they should insert password on the worksheet.</a:t>
          </a:r>
        </a:p>
      </xdr:txBody>
    </xdr:sp>
    <xdr:clientData/>
  </xdr:twoCellAnchor>
  <xdr:twoCellAnchor>
    <xdr:from>
      <xdr:col>2</xdr:col>
      <xdr:colOff>76200</xdr:colOff>
      <xdr:row>27</xdr:row>
      <xdr:rowOff>47625</xdr:rowOff>
    </xdr:from>
    <xdr:to>
      <xdr:col>5</xdr:col>
      <xdr:colOff>523875</xdr:colOff>
      <xdr:row>29</xdr:row>
      <xdr:rowOff>57150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3219450" y="4324350"/>
          <a:ext cx="4371975" cy="3333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 entry like this can act for data validation where numeric and non-numeric values are accepted in the data field, B7, in the Invoice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H33"/>
  <sheetViews>
    <sheetView tabSelected="1" workbookViewId="0" topLeftCell="A1">
      <selection activeCell="D5" sqref="D5"/>
    </sheetView>
  </sheetViews>
  <sheetFormatPr defaultColWidth="9.140625" defaultRowHeight="12.75"/>
  <cols>
    <col min="1" max="1" width="7.140625" style="0" customWidth="1"/>
    <col min="2" max="2" width="20.140625" style="0" customWidth="1"/>
    <col min="3" max="3" width="28.00390625" style="0" customWidth="1"/>
    <col min="4" max="4" width="13.421875" style="0" customWidth="1"/>
    <col min="5" max="5" width="10.8515625" style="0" customWidth="1"/>
    <col min="6" max="6" width="5.8515625" style="0" customWidth="1"/>
    <col min="7" max="7" width="38.8515625" style="0" customWidth="1"/>
    <col min="8" max="8" width="24.7109375" style="0" customWidth="1"/>
    <col min="9" max="9" width="100.7109375" style="3" customWidth="1"/>
    <col min="10" max="10" width="70.140625" style="3" customWidth="1"/>
    <col min="11" max="11" width="46.7109375" style="3" customWidth="1"/>
    <col min="12" max="12" width="32.00390625" style="3" customWidth="1"/>
  </cols>
  <sheetData>
    <row r="1" spans="1:8" ht="26.25">
      <c r="A1" s="221" t="s">
        <v>287</v>
      </c>
      <c r="B1" s="221"/>
      <c r="C1" s="221"/>
      <c r="D1" s="221"/>
      <c r="E1" s="221"/>
      <c r="F1" s="221"/>
      <c r="G1" s="221"/>
      <c r="H1" s="176"/>
    </row>
    <row r="2" spans="1:8" ht="20.25">
      <c r="A2" s="222" t="s">
        <v>330</v>
      </c>
      <c r="B2" s="222"/>
      <c r="C2" s="222"/>
      <c r="D2" s="222"/>
      <c r="E2" s="222"/>
      <c r="F2" s="222"/>
      <c r="G2" s="222"/>
      <c r="H2" s="176"/>
    </row>
    <row r="3" spans="1:8" ht="18">
      <c r="A3" s="220" t="s">
        <v>52</v>
      </c>
      <c r="B3" s="220"/>
      <c r="C3" s="220"/>
      <c r="D3" s="220"/>
      <c r="E3" s="220"/>
      <c r="F3" s="20"/>
      <c r="G3" s="20"/>
      <c r="H3" s="20"/>
    </row>
    <row r="4" spans="1:8" ht="18">
      <c r="A4" s="220" t="s">
        <v>18</v>
      </c>
      <c r="B4" s="220"/>
      <c r="C4" s="220"/>
      <c r="D4" s="220"/>
      <c r="E4" s="220"/>
      <c r="F4" s="27"/>
      <c r="G4" s="66" t="s">
        <v>66</v>
      </c>
      <c r="H4" s="20"/>
    </row>
    <row r="5" spans="1:8" ht="12.75">
      <c r="A5" s="20"/>
      <c r="B5" s="20"/>
      <c r="C5" s="20"/>
      <c r="D5" s="20"/>
      <c r="E5" s="20"/>
      <c r="F5" s="20"/>
      <c r="G5" s="20"/>
      <c r="H5" s="20"/>
    </row>
    <row r="6" spans="1:8" ht="18">
      <c r="A6" s="3"/>
      <c r="B6" s="2" t="s">
        <v>21</v>
      </c>
      <c r="C6" s="2" t="s">
        <v>22</v>
      </c>
      <c r="D6" s="139" t="s">
        <v>23</v>
      </c>
      <c r="E6" s="139" t="s">
        <v>43</v>
      </c>
      <c r="F6" s="64"/>
      <c r="G6" s="65" t="s">
        <v>65</v>
      </c>
      <c r="H6" s="20"/>
    </row>
    <row r="7" spans="1:8" ht="8.25" customHeight="1">
      <c r="A7" s="3"/>
      <c r="B7" s="175"/>
      <c r="C7" s="175"/>
      <c r="D7" s="139"/>
      <c r="E7" s="139"/>
      <c r="F7" s="64"/>
      <c r="G7" s="65"/>
      <c r="H7" s="20"/>
    </row>
    <row r="8" spans="1:8" ht="18">
      <c r="A8" s="67">
        <v>1</v>
      </c>
      <c r="B8" s="56" t="s">
        <v>267</v>
      </c>
      <c r="C8" s="21" t="s">
        <v>262</v>
      </c>
      <c r="D8" s="22"/>
      <c r="E8" s="22"/>
      <c r="F8" s="22"/>
      <c r="G8" s="22"/>
      <c r="H8" s="20"/>
    </row>
    <row r="9" spans="1:8" ht="12.75" customHeight="1">
      <c r="A9" s="67"/>
      <c r="B9" s="26"/>
      <c r="C9" s="21"/>
      <c r="D9" s="21"/>
      <c r="E9" s="22"/>
      <c r="F9" s="22"/>
      <c r="G9" s="3"/>
      <c r="H9" s="20"/>
    </row>
    <row r="10" spans="1:8" ht="18">
      <c r="A10" s="67">
        <v>2</v>
      </c>
      <c r="B10" s="56" t="s">
        <v>267</v>
      </c>
      <c r="C10" s="21" t="s">
        <v>283</v>
      </c>
      <c r="D10" s="22"/>
      <c r="E10" s="22"/>
      <c r="F10" s="22"/>
      <c r="G10" s="22"/>
      <c r="H10" s="20"/>
    </row>
    <row r="11" spans="1:8" ht="12.75" customHeight="1">
      <c r="A11" s="67"/>
      <c r="B11" s="26"/>
      <c r="C11" s="21"/>
      <c r="D11" s="21"/>
      <c r="E11" s="22"/>
      <c r="F11" s="22"/>
      <c r="G11" s="22"/>
      <c r="H11" s="20"/>
    </row>
    <row r="12" spans="1:8" ht="18">
      <c r="A12" s="67">
        <v>3</v>
      </c>
      <c r="B12" s="56" t="s">
        <v>19</v>
      </c>
      <c r="C12" s="21" t="s">
        <v>20</v>
      </c>
      <c r="D12" s="22">
        <v>7</v>
      </c>
      <c r="E12" s="22">
        <v>7</v>
      </c>
      <c r="F12" s="22"/>
      <c r="G12" s="22"/>
      <c r="H12" s="20"/>
    </row>
    <row r="13" spans="1:8" ht="12.75" customHeight="1">
      <c r="A13" s="67"/>
      <c r="B13" s="26"/>
      <c r="C13" s="21"/>
      <c r="D13" s="21"/>
      <c r="E13" s="22"/>
      <c r="F13" s="22"/>
      <c r="G13" s="22"/>
      <c r="H13" s="20"/>
    </row>
    <row r="14" spans="1:8" ht="18">
      <c r="A14" s="67">
        <v>4</v>
      </c>
      <c r="B14" s="56" t="s">
        <v>42</v>
      </c>
      <c r="C14" s="21" t="s">
        <v>186</v>
      </c>
      <c r="D14" s="22">
        <v>6</v>
      </c>
      <c r="E14" s="22" t="s">
        <v>44</v>
      </c>
      <c r="F14" s="22"/>
      <c r="G14" s="22"/>
      <c r="H14" s="20"/>
    </row>
    <row r="15" spans="1:8" ht="12.75" customHeight="1">
      <c r="A15" s="5"/>
      <c r="B15" s="116"/>
      <c r="C15" s="5"/>
      <c r="D15" s="5"/>
      <c r="E15" s="5"/>
      <c r="F15" s="5"/>
      <c r="G15" s="122"/>
      <c r="H15" s="20"/>
    </row>
    <row r="16" spans="1:8" ht="18" customHeight="1">
      <c r="A16" s="67">
        <v>5</v>
      </c>
      <c r="B16" s="56" t="s">
        <v>32</v>
      </c>
      <c r="C16" s="21" t="s">
        <v>186</v>
      </c>
      <c r="D16" s="22">
        <v>6</v>
      </c>
      <c r="E16" s="5"/>
      <c r="F16" s="5"/>
      <c r="G16" s="122"/>
      <c r="H16" s="20"/>
    </row>
    <row r="17" spans="1:8" ht="12.75" customHeight="1">
      <c r="A17" s="67"/>
      <c r="B17" s="116"/>
      <c r="C17" s="3"/>
      <c r="D17" s="5"/>
      <c r="E17" s="5"/>
      <c r="F17" s="5"/>
      <c r="G17" s="122"/>
      <c r="H17" s="20"/>
    </row>
    <row r="18" spans="1:8" ht="18" customHeight="1">
      <c r="A18" s="67">
        <v>6</v>
      </c>
      <c r="B18" s="56" t="s">
        <v>24</v>
      </c>
      <c r="C18" s="21" t="s">
        <v>50</v>
      </c>
      <c r="D18" s="21"/>
      <c r="E18" s="22" t="s">
        <v>45</v>
      </c>
      <c r="F18" s="5"/>
      <c r="G18" s="5"/>
      <c r="H18" s="20"/>
    </row>
    <row r="19" spans="1:8" ht="13.5" customHeight="1">
      <c r="A19" s="5"/>
      <c r="B19" s="116"/>
      <c r="C19" s="116"/>
      <c r="D19" s="116"/>
      <c r="E19" s="3"/>
      <c r="F19" s="3"/>
      <c r="G19" s="3"/>
      <c r="H19" s="3"/>
    </row>
    <row r="20" spans="1:8" ht="18" customHeight="1">
      <c r="A20" s="67">
        <v>7</v>
      </c>
      <c r="B20" s="117" t="s">
        <v>156</v>
      </c>
      <c r="C20" s="21" t="s">
        <v>157</v>
      </c>
      <c r="D20" s="117"/>
      <c r="E20" s="3"/>
      <c r="F20" s="3"/>
      <c r="G20" s="3"/>
      <c r="H20" s="3"/>
    </row>
    <row r="21" spans="1:8" ht="12.75">
      <c r="A21" s="20"/>
      <c r="B21" s="3"/>
      <c r="C21" s="3"/>
      <c r="D21" s="3"/>
      <c r="E21" s="3"/>
      <c r="F21" s="3"/>
      <c r="G21" s="3"/>
      <c r="H21" s="3"/>
    </row>
    <row r="22" spans="1:8" ht="18" customHeight="1">
      <c r="A22" s="67">
        <v>8</v>
      </c>
      <c r="B22" s="117" t="s">
        <v>156</v>
      </c>
      <c r="C22" s="21" t="s">
        <v>326</v>
      </c>
      <c r="D22" s="3"/>
      <c r="E22" s="3"/>
      <c r="F22" s="3"/>
      <c r="G22" s="3"/>
      <c r="H22" s="3"/>
    </row>
    <row r="23" spans="1:8" ht="18" customHeight="1">
      <c r="A23" s="67"/>
      <c r="B23" s="117"/>
      <c r="C23" s="21"/>
      <c r="D23" s="3"/>
      <c r="E23" s="3"/>
      <c r="F23" s="3"/>
      <c r="G23" s="3"/>
      <c r="H23" s="3"/>
    </row>
    <row r="24" spans="1:8" ht="18" customHeight="1">
      <c r="A24" s="67" t="s">
        <v>327</v>
      </c>
      <c r="B24" s="117" t="s">
        <v>156</v>
      </c>
      <c r="C24" s="21" t="s">
        <v>328</v>
      </c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8" customHeight="1">
      <c r="A26" s="67">
        <v>9</v>
      </c>
      <c r="B26" s="117" t="s">
        <v>231</v>
      </c>
      <c r="C26" s="21" t="s">
        <v>232</v>
      </c>
      <c r="D26" s="3"/>
      <c r="E26" s="3"/>
      <c r="F26" s="3"/>
      <c r="G26" s="3"/>
      <c r="H26" s="3"/>
    </row>
    <row r="27" spans="1:8" ht="18" customHeight="1">
      <c r="A27" s="67"/>
      <c r="B27" s="117"/>
      <c r="C27" s="21"/>
      <c r="D27" s="3"/>
      <c r="E27" s="3"/>
      <c r="F27" s="3"/>
      <c r="G27" s="3"/>
      <c r="H27" s="3"/>
    </row>
    <row r="28" spans="1:8" ht="18" customHeight="1">
      <c r="A28" s="67">
        <v>10</v>
      </c>
      <c r="B28" s="117" t="s">
        <v>329</v>
      </c>
      <c r="C28" s="21" t="s">
        <v>294</v>
      </c>
      <c r="D28" s="3"/>
      <c r="E28" s="3"/>
      <c r="F28" s="3"/>
      <c r="G28" s="3"/>
      <c r="H28" s="3"/>
    </row>
    <row r="29" spans="1:8" ht="108.75" customHeight="1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04.25" customHeight="1">
      <c r="A31" s="3"/>
      <c r="B31" s="3"/>
      <c r="C31" s="3"/>
      <c r="D31" s="3"/>
      <c r="E31" s="3"/>
      <c r="F31" s="3"/>
      <c r="G31" s="3"/>
      <c r="H31" s="3"/>
    </row>
    <row r="32" spans="1:8" ht="93.75" customHeight="1">
      <c r="A32" s="3"/>
      <c r="B32" s="3"/>
      <c r="C32" s="3"/>
      <c r="D32" s="3"/>
      <c r="E32" s="3"/>
      <c r="F32" s="3"/>
      <c r="G32" s="3"/>
      <c r="H32" s="3"/>
    </row>
    <row r="33" spans="1:8" ht="108.75" customHeight="1">
      <c r="A33" s="3"/>
      <c r="B33" s="3"/>
      <c r="C33" s="3"/>
      <c r="D33" s="3"/>
      <c r="E33" s="3"/>
      <c r="F33" s="3"/>
      <c r="G33" s="3"/>
      <c r="H33" s="3"/>
    </row>
  </sheetData>
  <sheetProtection password="CF75" sheet="1" objects="1" scenarios="1"/>
  <mergeCells count="4">
    <mergeCell ref="A3:E3"/>
    <mergeCell ref="A4:E4"/>
    <mergeCell ref="A1:G1"/>
    <mergeCell ref="A2:G2"/>
  </mergeCells>
  <hyperlinks>
    <hyperlink ref="B26" location="Fixtures!A1" display="VLOOKUP"/>
    <hyperlink ref="B20" location="Invoice!A1" display="IF, VLOOKUP"/>
    <hyperlink ref="B18" location="MotoPartz!A1" display="IF"/>
    <hyperlink ref="B16" location="Nordic!A1" display="IF(OR)"/>
    <hyperlink ref="B14" location="Nordic!A1" display="IF(AND)"/>
    <hyperlink ref="B12" location="'Fee Calculator'!A1" display="Vlookup"/>
    <hyperlink ref="B8" location="Traffic!A1" display="IF"/>
    <hyperlink ref="B10" location="Grade!A1" display="IF, Vlookup"/>
    <hyperlink ref="B22" location="Tax2008_09!A1" display="IF, VLOOKUP"/>
    <hyperlink ref="B24" location="Tax2009_10!A1" display="IF, VLOOKUP"/>
    <hyperlink ref="B28" location="'Loan Calculator'!A1" display="PMT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F9" sqref="F9"/>
    </sheetView>
  </sheetViews>
  <sheetFormatPr defaultColWidth="9.140625" defaultRowHeight="12.75"/>
  <cols>
    <col min="1" max="1" width="12.8515625" style="0" customWidth="1"/>
    <col min="2" max="2" width="34.28125" style="0" customWidth="1"/>
    <col min="3" max="3" width="40.57421875" style="0" customWidth="1"/>
    <col min="6" max="6" width="18.28125" style="0" customWidth="1"/>
    <col min="7" max="7" width="24.140625" style="0" customWidth="1"/>
    <col min="8" max="8" width="27.140625" style="0" customWidth="1"/>
    <col min="9" max="9" width="27.8515625" style="0" customWidth="1"/>
  </cols>
  <sheetData>
    <row r="1" spans="1:9" ht="12.75">
      <c r="A1" s="101"/>
      <c r="B1" s="101"/>
      <c r="C1" s="101"/>
      <c r="D1" s="101"/>
      <c r="E1" s="109"/>
      <c r="F1" s="109"/>
      <c r="G1" s="109"/>
      <c r="H1" s="109"/>
      <c r="I1" s="109"/>
    </row>
    <row r="2" spans="1:9" ht="12.75">
      <c r="A2" s="101"/>
      <c r="B2" s="101"/>
      <c r="C2" s="101"/>
      <c r="D2" s="101"/>
      <c r="E2" s="109"/>
      <c r="F2" s="109"/>
      <c r="G2" s="109"/>
      <c r="H2" s="109"/>
      <c r="I2" s="109"/>
    </row>
    <row r="3" spans="1:9" ht="12.75">
      <c r="A3" s="101"/>
      <c r="B3" s="101"/>
      <c r="C3" s="101"/>
      <c r="D3" s="101"/>
      <c r="E3" s="109"/>
      <c r="F3" s="109"/>
      <c r="G3" s="109"/>
      <c r="H3" s="109"/>
      <c r="I3" s="109"/>
    </row>
    <row r="4" spans="1:9" ht="12.75">
      <c r="A4" s="101"/>
      <c r="B4" s="101"/>
      <c r="C4" s="101"/>
      <c r="D4" s="101"/>
      <c r="E4" s="109"/>
      <c r="F4" s="109"/>
      <c r="G4" s="109"/>
      <c r="H4" s="109"/>
      <c r="I4" s="109"/>
    </row>
    <row r="5" spans="1:9" ht="12.75">
      <c r="A5" s="101"/>
      <c r="B5" s="102" t="str">
        <f>Invoice!$B$5</f>
        <v>381 Eucalyptus Drive, Rosewood</v>
      </c>
      <c r="C5" s="101"/>
      <c r="D5" s="101"/>
      <c r="E5" s="109"/>
      <c r="F5" s="109"/>
      <c r="G5" s="109"/>
      <c r="H5" s="109"/>
      <c r="I5" s="109"/>
    </row>
    <row r="6" spans="1:9" ht="5.25" customHeight="1">
      <c r="A6" s="101"/>
      <c r="B6" s="101"/>
      <c r="C6" s="101"/>
      <c r="D6" s="101"/>
      <c r="E6" s="109"/>
      <c r="F6" s="109"/>
      <c r="G6" s="109"/>
      <c r="H6" s="109"/>
      <c r="I6" s="109"/>
    </row>
    <row r="7" spans="1:9" ht="12.75">
      <c r="A7" s="114" t="s">
        <v>85</v>
      </c>
      <c r="B7" s="115" t="s">
        <v>86</v>
      </c>
      <c r="C7" s="115" t="s">
        <v>87</v>
      </c>
      <c r="D7" s="3"/>
      <c r="E7" s="109"/>
      <c r="F7" s="109"/>
      <c r="G7" s="109"/>
      <c r="H7" s="109"/>
      <c r="I7" s="109"/>
    </row>
    <row r="8" spans="1:9" ht="12.75">
      <c r="A8" s="89">
        <v>1001</v>
      </c>
      <c r="B8" s="90" t="s">
        <v>114</v>
      </c>
      <c r="C8" s="94" t="s">
        <v>150</v>
      </c>
      <c r="D8" s="3"/>
      <c r="E8" s="109"/>
      <c r="F8" s="109"/>
      <c r="G8" s="109"/>
      <c r="H8" s="109"/>
      <c r="I8" s="109"/>
    </row>
    <row r="9" spans="1:9" ht="12.75">
      <c r="A9" s="91">
        <v>1002</v>
      </c>
      <c r="B9" s="78" t="s">
        <v>115</v>
      </c>
      <c r="C9" s="95" t="s">
        <v>149</v>
      </c>
      <c r="D9" s="3"/>
      <c r="E9" s="109"/>
      <c r="F9" s="109"/>
      <c r="G9" s="109"/>
      <c r="H9" s="109"/>
      <c r="I9" s="109"/>
    </row>
    <row r="10" spans="1:9" ht="12.75">
      <c r="A10" s="91">
        <v>1003</v>
      </c>
      <c r="B10" s="78" t="s">
        <v>116</v>
      </c>
      <c r="C10" s="95" t="s">
        <v>134</v>
      </c>
      <c r="D10" s="3"/>
      <c r="E10" s="109"/>
      <c r="F10" s="109"/>
      <c r="G10" s="109"/>
      <c r="H10" s="109"/>
      <c r="I10" s="109"/>
    </row>
    <row r="11" spans="1:9" ht="12.75">
      <c r="A11" s="91">
        <v>1004</v>
      </c>
      <c r="B11" s="78" t="s">
        <v>117</v>
      </c>
      <c r="C11" s="95" t="s">
        <v>153</v>
      </c>
      <c r="D11" s="3"/>
      <c r="E11" s="109"/>
      <c r="F11" s="109"/>
      <c r="G11" s="109"/>
      <c r="H11" s="109"/>
      <c r="I11" s="109"/>
    </row>
    <row r="12" spans="1:9" ht="12.75">
      <c r="A12" s="91">
        <v>1005</v>
      </c>
      <c r="B12" s="78" t="s">
        <v>118</v>
      </c>
      <c r="C12" s="95" t="s">
        <v>152</v>
      </c>
      <c r="D12" s="3"/>
      <c r="E12" s="109"/>
      <c r="F12" s="109"/>
      <c r="G12" s="109"/>
      <c r="H12" s="109"/>
      <c r="I12" s="109"/>
    </row>
    <row r="13" spans="1:9" ht="12.75">
      <c r="A13" s="91">
        <v>1006</v>
      </c>
      <c r="B13" s="78" t="s">
        <v>119</v>
      </c>
      <c r="C13" s="95" t="s">
        <v>151</v>
      </c>
      <c r="D13" s="3"/>
      <c r="E13" s="109"/>
      <c r="F13" s="109"/>
      <c r="G13" s="109"/>
      <c r="H13" s="109"/>
      <c r="I13" s="109"/>
    </row>
    <row r="14" spans="1:9" ht="12.75">
      <c r="A14" s="91">
        <v>1007</v>
      </c>
      <c r="B14" s="78" t="s">
        <v>120</v>
      </c>
      <c r="C14" s="95" t="s">
        <v>133</v>
      </c>
      <c r="D14" s="3"/>
      <c r="E14" s="109"/>
      <c r="F14" s="121" t="s">
        <v>168</v>
      </c>
      <c r="G14" s="109"/>
      <c r="H14" s="109"/>
      <c r="I14" s="109"/>
    </row>
    <row r="15" spans="1:9" ht="12.75">
      <c r="A15" s="91">
        <v>1008</v>
      </c>
      <c r="B15" s="78" t="s">
        <v>121</v>
      </c>
      <c r="C15" s="95" t="s">
        <v>132</v>
      </c>
      <c r="D15" s="3"/>
      <c r="E15" s="109"/>
      <c r="F15" s="119"/>
      <c r="G15" s="109"/>
      <c r="H15" s="109"/>
      <c r="I15" s="109"/>
    </row>
    <row r="16" spans="1:9" ht="12.75">
      <c r="A16" s="91">
        <v>1009</v>
      </c>
      <c r="B16" s="97" t="s">
        <v>122</v>
      </c>
      <c r="C16" s="95" t="s">
        <v>135</v>
      </c>
      <c r="D16" s="3"/>
      <c r="E16" s="109"/>
      <c r="F16" s="109"/>
      <c r="G16" s="109"/>
      <c r="H16" s="109"/>
      <c r="I16" s="109"/>
    </row>
    <row r="17" spans="1:9" ht="12.75">
      <c r="A17" s="91">
        <v>1010</v>
      </c>
      <c r="B17" s="97" t="s">
        <v>123</v>
      </c>
      <c r="C17" s="95" t="s">
        <v>136</v>
      </c>
      <c r="D17" s="3"/>
      <c r="E17" s="113" t="s">
        <v>74</v>
      </c>
      <c r="F17" s="113" t="s">
        <v>155</v>
      </c>
      <c r="G17" s="109"/>
      <c r="H17" s="109"/>
      <c r="I17" s="109"/>
    </row>
    <row r="18" spans="1:9" ht="12.75">
      <c r="A18" s="91">
        <v>1011</v>
      </c>
      <c r="B18" s="97" t="s">
        <v>124</v>
      </c>
      <c r="C18" s="95" t="s">
        <v>138</v>
      </c>
      <c r="D18" s="3"/>
      <c r="E18" s="109"/>
      <c r="F18" s="109"/>
      <c r="G18" s="109"/>
      <c r="H18" s="109"/>
      <c r="I18" s="109"/>
    </row>
    <row r="19" spans="1:9" ht="12.75">
      <c r="A19" s="91">
        <v>1012</v>
      </c>
      <c r="B19" s="97" t="s">
        <v>137</v>
      </c>
      <c r="C19" s="95" t="s">
        <v>139</v>
      </c>
      <c r="D19" s="3"/>
      <c r="E19" s="109"/>
      <c r="F19" s="109"/>
      <c r="G19" s="109"/>
      <c r="H19" s="109"/>
      <c r="I19" s="109"/>
    </row>
    <row r="20" spans="1:9" ht="12.75">
      <c r="A20" s="91">
        <v>1013</v>
      </c>
      <c r="B20" s="97" t="s">
        <v>125</v>
      </c>
      <c r="C20" s="95" t="s">
        <v>140</v>
      </c>
      <c r="D20" s="3"/>
      <c r="E20" s="109"/>
      <c r="F20" s="109"/>
      <c r="G20" s="109"/>
      <c r="H20" s="109"/>
      <c r="I20" s="109"/>
    </row>
    <row r="21" spans="1:9" ht="12.75">
      <c r="A21" s="91">
        <v>1014</v>
      </c>
      <c r="B21" s="97" t="s">
        <v>126</v>
      </c>
      <c r="C21" s="95" t="s">
        <v>147</v>
      </c>
      <c r="D21" s="3"/>
      <c r="E21" s="109"/>
      <c r="F21" s="109"/>
      <c r="G21" s="109"/>
      <c r="H21" s="109"/>
      <c r="I21" s="109"/>
    </row>
    <row r="22" spans="1:9" ht="12.75">
      <c r="A22" s="91">
        <v>1015</v>
      </c>
      <c r="B22" s="97" t="s">
        <v>127</v>
      </c>
      <c r="C22" s="95" t="s">
        <v>146</v>
      </c>
      <c r="D22" s="3"/>
      <c r="E22" s="109"/>
      <c r="F22" s="109"/>
      <c r="G22" s="109"/>
      <c r="H22" s="109"/>
      <c r="I22" s="109"/>
    </row>
    <row r="23" spans="1:9" ht="12.75">
      <c r="A23" s="91">
        <v>1016</v>
      </c>
      <c r="B23" s="97" t="s">
        <v>128</v>
      </c>
      <c r="C23" s="95" t="s">
        <v>144</v>
      </c>
      <c r="D23" s="3"/>
      <c r="E23" s="109"/>
      <c r="F23" s="109"/>
      <c r="G23" s="109"/>
      <c r="H23" s="109"/>
      <c r="I23" s="109"/>
    </row>
    <row r="24" spans="1:9" ht="12.75">
      <c r="A24" s="91">
        <v>1017</v>
      </c>
      <c r="B24" s="97" t="s">
        <v>141</v>
      </c>
      <c r="C24" s="95" t="s">
        <v>142</v>
      </c>
      <c r="D24" s="3"/>
      <c r="E24" s="109"/>
      <c r="F24" s="109"/>
      <c r="G24" s="109"/>
      <c r="H24" s="109"/>
      <c r="I24" s="109"/>
    </row>
    <row r="25" spans="1:9" ht="12.75">
      <c r="A25" s="91">
        <v>1018</v>
      </c>
      <c r="B25" s="97" t="s">
        <v>129</v>
      </c>
      <c r="C25" s="95" t="s">
        <v>148</v>
      </c>
      <c r="D25" s="3"/>
      <c r="E25" s="109"/>
      <c r="F25" s="109"/>
      <c r="G25" s="109"/>
      <c r="H25" s="109"/>
      <c r="I25" s="109"/>
    </row>
    <row r="26" spans="1:9" ht="12.75">
      <c r="A26" s="91">
        <v>1019</v>
      </c>
      <c r="B26" s="97" t="s">
        <v>130</v>
      </c>
      <c r="C26" s="95" t="s">
        <v>145</v>
      </c>
      <c r="D26" s="3"/>
      <c r="E26" s="109"/>
      <c r="F26" s="109"/>
      <c r="G26" s="109"/>
      <c r="H26" s="109"/>
      <c r="I26" s="109"/>
    </row>
    <row r="27" spans="1:9" ht="12.75">
      <c r="A27" s="91">
        <v>1020</v>
      </c>
      <c r="B27" s="78" t="s">
        <v>131</v>
      </c>
      <c r="C27" s="95" t="s">
        <v>143</v>
      </c>
      <c r="D27" s="3"/>
      <c r="E27" s="109"/>
      <c r="F27" s="109"/>
      <c r="G27" s="109"/>
      <c r="H27" s="109"/>
      <c r="I27" s="109"/>
    </row>
    <row r="28" spans="1:9" ht="12.75">
      <c r="A28" s="92">
        <v>1021</v>
      </c>
      <c r="B28" s="93" t="s">
        <v>154</v>
      </c>
      <c r="C28" s="96"/>
      <c r="D28" s="3"/>
      <c r="E28" s="109"/>
      <c r="F28" s="109"/>
      <c r="G28" s="109"/>
      <c r="H28" s="109"/>
      <c r="I28" s="109"/>
    </row>
    <row r="29" spans="1:9" ht="12.75">
      <c r="A29" s="3"/>
      <c r="B29" s="3"/>
      <c r="C29" s="3"/>
      <c r="D29" s="3"/>
      <c r="E29" s="109"/>
      <c r="F29" s="109"/>
      <c r="G29" s="109"/>
      <c r="H29" s="109"/>
      <c r="I29" s="109"/>
    </row>
    <row r="30" spans="1:9" ht="12.75">
      <c r="A30" s="3"/>
      <c r="B30" s="3"/>
      <c r="C30" s="3"/>
      <c r="D30" s="3"/>
      <c r="E30" s="109"/>
      <c r="F30" s="109"/>
      <c r="G30" s="109"/>
      <c r="H30" s="109"/>
      <c r="I30" s="109"/>
    </row>
    <row r="31" spans="1:9" ht="81" customHeight="1">
      <c r="A31" s="3"/>
      <c r="B31" s="3"/>
      <c r="C31" s="3"/>
      <c r="D31" s="3"/>
      <c r="E31" s="109"/>
      <c r="F31" s="109"/>
      <c r="G31" s="109"/>
      <c r="H31" s="109"/>
      <c r="I31" s="109"/>
    </row>
    <row r="32" spans="1:9" ht="102.7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11.7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</sheetData>
  <sheetProtection password="CF75" sheet="1" objects="1" scenarios="1"/>
  <hyperlinks>
    <hyperlink ref="F14" location="Invoice!A1" display="Return to Invoice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L27"/>
  <sheetViews>
    <sheetView workbookViewId="0" topLeftCell="A1">
      <selection activeCell="F13" sqref="F13:I15"/>
    </sheetView>
  </sheetViews>
  <sheetFormatPr defaultColWidth="9.140625" defaultRowHeight="12.75"/>
  <cols>
    <col min="2" max="2" width="10.421875" style="0" customWidth="1"/>
    <col min="3" max="3" width="9.57421875" style="0" customWidth="1"/>
    <col min="4" max="4" width="3.28125" style="0" customWidth="1"/>
    <col min="5" max="5" width="19.7109375" style="0" customWidth="1"/>
    <col min="6" max="6" width="20.421875" style="0" customWidth="1"/>
    <col min="7" max="7" width="7.00390625" style="0" customWidth="1"/>
    <col min="8" max="8" width="41.8515625" style="0" customWidth="1"/>
    <col min="9" max="9" width="19.57421875" style="0" customWidth="1"/>
    <col min="10" max="10" width="18.140625" style="0" customWidth="1"/>
  </cols>
  <sheetData>
    <row r="1" spans="1:12" ht="26.25">
      <c r="A1" s="273" t="s">
        <v>187</v>
      </c>
      <c r="B1" s="273"/>
      <c r="C1" s="273"/>
      <c r="D1" s="273"/>
      <c r="E1" s="273"/>
      <c r="F1" s="273"/>
      <c r="G1" s="267"/>
      <c r="H1" s="267"/>
      <c r="I1" s="267"/>
      <c r="J1" s="3"/>
      <c r="K1" s="3"/>
      <c r="L1" s="3"/>
    </row>
    <row r="2" spans="1:12" ht="12.75">
      <c r="A2" s="261"/>
      <c r="B2" s="261"/>
      <c r="C2" s="261"/>
      <c r="D2" s="262"/>
      <c r="E2" s="123"/>
      <c r="F2" s="4"/>
      <c r="G2" s="267"/>
      <c r="H2" s="267"/>
      <c r="I2" s="267"/>
      <c r="J2" s="3"/>
      <c r="K2" s="3"/>
      <c r="L2" s="3"/>
    </row>
    <row r="3" spans="1:12" ht="15">
      <c r="A3" s="261"/>
      <c r="B3" s="261"/>
      <c r="C3" s="261"/>
      <c r="D3" s="262"/>
      <c r="E3" s="269" t="s">
        <v>217</v>
      </c>
      <c r="F3" s="271">
        <f>IF(B17&lt;&gt;"",B17*52,B19)</f>
        <v>0</v>
      </c>
      <c r="G3" s="267"/>
      <c r="H3" s="124" t="s">
        <v>218</v>
      </c>
      <c r="I3" s="3"/>
      <c r="J3" s="3"/>
      <c r="K3" s="3"/>
      <c r="L3" s="3"/>
    </row>
    <row r="4" spans="1:12" ht="15.75">
      <c r="A4" s="263" t="s">
        <v>289</v>
      </c>
      <c r="B4" s="263"/>
      <c r="C4" s="263"/>
      <c r="D4" s="262"/>
      <c r="E4" s="269"/>
      <c r="F4" s="271"/>
      <c r="G4" s="267"/>
      <c r="H4" s="129" t="s">
        <v>220</v>
      </c>
      <c r="I4" s="3"/>
      <c r="J4" s="3"/>
      <c r="K4" s="3"/>
      <c r="L4" s="3"/>
    </row>
    <row r="5" spans="1:12" ht="15.75">
      <c r="A5" s="125" t="s">
        <v>188</v>
      </c>
      <c r="B5" s="125" t="s">
        <v>189</v>
      </c>
      <c r="C5" s="125" t="s">
        <v>190</v>
      </c>
      <c r="D5" s="262"/>
      <c r="E5" s="272"/>
      <c r="F5" s="272"/>
      <c r="G5" s="267"/>
      <c r="H5" s="129" t="s">
        <v>225</v>
      </c>
      <c r="I5" s="3"/>
      <c r="J5" s="3"/>
      <c r="K5" s="3"/>
      <c r="L5" s="3"/>
    </row>
    <row r="6" spans="1:12" ht="15" customHeight="1">
      <c r="A6" s="127">
        <v>0</v>
      </c>
      <c r="B6" s="127">
        <v>0</v>
      </c>
      <c r="C6" s="128">
        <v>0</v>
      </c>
      <c r="D6" s="262"/>
      <c r="E6" s="270" t="s">
        <v>219</v>
      </c>
      <c r="F6" s="268">
        <f>VLOOKUP(F3,A6:C10,2)+(F3-VLOOKUP(F3,A6:C10,1))*VLOOKUP(F3,A6:C10,3)</f>
        <v>0</v>
      </c>
      <c r="G6" s="267"/>
      <c r="H6" s="262"/>
      <c r="I6" s="262"/>
      <c r="J6" s="3"/>
      <c r="K6" s="3"/>
      <c r="L6" s="3"/>
    </row>
    <row r="7" spans="1:12" ht="15" customHeight="1">
      <c r="A7" s="127">
        <v>6000</v>
      </c>
      <c r="B7" s="127">
        <v>0</v>
      </c>
      <c r="C7" s="128">
        <v>0.15</v>
      </c>
      <c r="D7" s="262"/>
      <c r="E7" s="270"/>
      <c r="F7" s="268"/>
      <c r="G7" s="267"/>
      <c r="H7" s="262"/>
      <c r="I7" s="262"/>
      <c r="J7" s="3"/>
      <c r="K7" s="3"/>
      <c r="L7" s="3"/>
    </row>
    <row r="8" spans="1:12" ht="15" customHeight="1">
      <c r="A8" s="127">
        <v>35000</v>
      </c>
      <c r="B8" s="127">
        <f>(A8-A7)*C7</f>
        <v>4350</v>
      </c>
      <c r="C8" s="128">
        <v>0.3</v>
      </c>
      <c r="D8" s="262"/>
      <c r="E8" s="131"/>
      <c r="F8" s="131"/>
      <c r="G8" s="131"/>
      <c r="H8" s="131"/>
      <c r="I8" s="131"/>
      <c r="J8" s="3"/>
      <c r="K8" s="3"/>
      <c r="L8" s="3"/>
    </row>
    <row r="9" spans="1:12" ht="15" customHeight="1">
      <c r="A9" s="127">
        <v>80000</v>
      </c>
      <c r="B9" s="127">
        <f>(A9-A8)*C8+B8</f>
        <v>17850</v>
      </c>
      <c r="C9" s="128">
        <v>0.38</v>
      </c>
      <c r="D9" s="262"/>
      <c r="E9" s="131"/>
      <c r="F9" s="131"/>
      <c r="G9" s="131"/>
      <c r="H9" s="131"/>
      <c r="I9" s="131"/>
      <c r="J9" s="3"/>
      <c r="K9" s="3"/>
      <c r="L9" s="3"/>
    </row>
    <row r="10" spans="1:12" ht="15" customHeight="1">
      <c r="A10" s="127">
        <v>180000</v>
      </c>
      <c r="B10" s="127">
        <f>(A10-A9)*C9+B9</f>
        <v>55850</v>
      </c>
      <c r="C10" s="128">
        <v>0.45</v>
      </c>
      <c r="D10" s="267"/>
      <c r="E10" s="267"/>
      <c r="F10" s="130" t="s">
        <v>221</v>
      </c>
      <c r="G10" s="3"/>
      <c r="H10" s="126"/>
      <c r="I10" s="3"/>
      <c r="J10" s="3"/>
      <c r="K10" s="3"/>
      <c r="L10" s="3"/>
    </row>
    <row r="11" spans="1:12" ht="15">
      <c r="A11" s="261"/>
      <c r="B11" s="261"/>
      <c r="C11" s="261"/>
      <c r="D11" s="267"/>
      <c r="E11" s="267"/>
      <c r="F11" s="130" t="s">
        <v>284</v>
      </c>
      <c r="G11" s="3"/>
      <c r="H11" s="129"/>
      <c r="I11" s="3"/>
      <c r="J11" s="3"/>
      <c r="K11" s="3"/>
      <c r="L11" s="3"/>
    </row>
    <row r="12" spans="1:12" ht="15">
      <c r="A12" s="261"/>
      <c r="B12" s="261"/>
      <c r="C12" s="261"/>
      <c r="D12" s="267"/>
      <c r="E12" s="267"/>
      <c r="F12" s="130"/>
      <c r="G12" s="3"/>
      <c r="H12" s="129"/>
      <c r="I12" s="3"/>
      <c r="J12" s="3"/>
      <c r="K12" s="3"/>
      <c r="L12" s="3"/>
    </row>
    <row r="13" spans="1:12" ht="15" customHeight="1">
      <c r="A13" s="261"/>
      <c r="B13" s="261"/>
      <c r="C13" s="261"/>
      <c r="D13" s="267"/>
      <c r="E13" s="267"/>
      <c r="F13" s="262"/>
      <c r="G13" s="262"/>
      <c r="H13" s="262"/>
      <c r="I13" s="262"/>
      <c r="J13" s="3"/>
      <c r="K13" s="3"/>
      <c r="L13" s="3"/>
    </row>
    <row r="14" spans="1:12" ht="15" customHeight="1">
      <c r="A14" s="258" t="s">
        <v>288</v>
      </c>
      <c r="B14" s="258"/>
      <c r="C14" s="258"/>
      <c r="D14" s="267"/>
      <c r="E14" s="267"/>
      <c r="F14" s="262"/>
      <c r="G14" s="262"/>
      <c r="H14" s="262"/>
      <c r="I14" s="262"/>
      <c r="J14" s="3"/>
      <c r="K14" s="3"/>
      <c r="L14" s="3"/>
    </row>
    <row r="15" spans="1:12" ht="15.75">
      <c r="A15" s="258"/>
      <c r="B15" s="258"/>
      <c r="C15" s="258"/>
      <c r="D15" s="267"/>
      <c r="E15" s="267"/>
      <c r="F15" s="262"/>
      <c r="G15" s="262"/>
      <c r="H15" s="262"/>
      <c r="I15" s="262"/>
      <c r="J15" s="3"/>
      <c r="K15" s="3"/>
      <c r="L15" s="3"/>
    </row>
    <row r="16" spans="1:12" ht="16.5">
      <c r="A16" s="262"/>
      <c r="B16" s="262"/>
      <c r="C16" s="262"/>
      <c r="D16" s="267"/>
      <c r="E16" s="267"/>
      <c r="F16" s="265" t="s">
        <v>224</v>
      </c>
      <c r="G16" s="266"/>
      <c r="H16" s="266"/>
      <c r="I16" s="266"/>
      <c r="J16" s="3"/>
      <c r="K16" s="3"/>
      <c r="L16" s="3"/>
    </row>
    <row r="17" spans="1:12" ht="18">
      <c r="A17" s="74" t="s">
        <v>216</v>
      </c>
      <c r="B17" s="259"/>
      <c r="C17" s="260"/>
      <c r="D17" s="267"/>
      <c r="E17" s="267"/>
      <c r="F17" s="265" t="s">
        <v>222</v>
      </c>
      <c r="G17" s="266"/>
      <c r="H17" s="266"/>
      <c r="I17" s="266"/>
      <c r="J17" s="3"/>
      <c r="K17" s="3"/>
      <c r="L17" s="3"/>
    </row>
    <row r="18" spans="1:12" ht="16.5">
      <c r="A18" s="262"/>
      <c r="B18" s="262"/>
      <c r="C18" s="262"/>
      <c r="D18" s="267"/>
      <c r="E18" s="267"/>
      <c r="F18" s="265" t="s">
        <v>223</v>
      </c>
      <c r="G18" s="266"/>
      <c r="H18" s="266"/>
      <c r="I18" s="266"/>
      <c r="J18" s="3"/>
      <c r="K18" s="3"/>
      <c r="L18" s="3"/>
    </row>
    <row r="19" spans="1:12" ht="18">
      <c r="A19" s="74" t="s">
        <v>215</v>
      </c>
      <c r="B19" s="259"/>
      <c r="C19" s="260"/>
      <c r="D19" s="267"/>
      <c r="E19" s="267"/>
      <c r="F19" s="262"/>
      <c r="G19" s="262"/>
      <c r="H19" s="262"/>
      <c r="I19" s="262"/>
      <c r="J19" s="3"/>
      <c r="K19" s="3"/>
      <c r="L19" s="3"/>
    </row>
    <row r="20" spans="1:12" ht="20.25" customHeight="1">
      <c r="A20" s="262"/>
      <c r="B20" s="262"/>
      <c r="C20" s="262"/>
      <c r="D20" s="262"/>
      <c r="E20" s="262"/>
      <c r="F20" s="262"/>
      <c r="G20" s="262"/>
      <c r="H20" s="262"/>
      <c r="I20" s="262"/>
      <c r="J20" s="3"/>
      <c r="K20" s="3"/>
      <c r="L20" s="3"/>
    </row>
    <row r="21" spans="1:12" ht="12.75" customHeight="1" hidden="1">
      <c r="A21" s="262"/>
      <c r="B21" s="262"/>
      <c r="C21" s="262"/>
      <c r="D21" s="262"/>
      <c r="E21" s="262"/>
      <c r="F21" s="264"/>
      <c r="G21" s="20"/>
      <c r="H21" s="20"/>
      <c r="I21" s="20"/>
      <c r="J21" s="3"/>
      <c r="K21" s="3"/>
      <c r="L21" s="3"/>
    </row>
    <row r="22" spans="1:12" ht="24" customHeight="1">
      <c r="A22" s="262"/>
      <c r="B22" s="262"/>
      <c r="C22" s="262"/>
      <c r="D22" s="262"/>
      <c r="E22" s="262"/>
      <c r="F22" s="264"/>
      <c r="G22" s="262"/>
      <c r="H22" s="262"/>
      <c r="I22" s="262"/>
      <c r="J22" s="3"/>
      <c r="K22" s="3"/>
      <c r="L22" s="3"/>
    </row>
    <row r="23" spans="1:12" ht="81" customHeight="1">
      <c r="A23" s="262"/>
      <c r="B23" s="262"/>
      <c r="C23" s="262"/>
      <c r="D23" s="262"/>
      <c r="E23" s="262"/>
      <c r="F23" s="262"/>
      <c r="G23" s="262"/>
      <c r="H23" s="262"/>
      <c r="I23" s="262"/>
      <c r="J23" s="3"/>
      <c r="K23" s="3"/>
      <c r="L23" s="3"/>
    </row>
    <row r="24" spans="1:12" ht="14.25" customHeight="1">
      <c r="A24" s="262"/>
      <c r="B24" s="262"/>
      <c r="C24" s="262"/>
      <c r="D24" s="262"/>
      <c r="E24" s="262"/>
      <c r="F24" s="262"/>
      <c r="G24" s="262"/>
      <c r="H24" s="262"/>
      <c r="I24" s="262"/>
      <c r="J24" s="3"/>
      <c r="K24" s="3"/>
      <c r="L24" s="3"/>
    </row>
    <row r="25" spans="1:12" ht="18" customHeight="1">
      <c r="A25" s="177" t="s">
        <v>24</v>
      </c>
      <c r="B25" s="9">
        <f>IF(F3&lt;=A7,F3*C6,IF(F3&lt;=A8,(F3-A7)*C7,IF(F3&lt;=A9,B8+(F3-A8)*C8,IF(F3&lt;=A10,B9+(F3-A9)*C9,B10+(F3-A10)*C10))))</f>
        <v>0</v>
      </c>
      <c r="C25" s="3"/>
      <c r="D25" s="146" t="s">
        <v>285</v>
      </c>
      <c r="E25" s="3"/>
      <c r="F25" s="3"/>
      <c r="G25" s="3"/>
      <c r="H25" s="3"/>
      <c r="I25" s="3"/>
      <c r="J25" s="3"/>
      <c r="K25" s="3"/>
      <c r="L25" s="3"/>
    </row>
    <row r="26" spans="1:12" ht="168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6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 password="CF75" sheet="1" objects="1" scenarios="1"/>
  <mergeCells count="28">
    <mergeCell ref="G1:I2"/>
    <mergeCell ref="G3:G7"/>
    <mergeCell ref="H6:I7"/>
    <mergeCell ref="E5:F5"/>
    <mergeCell ref="A1:F1"/>
    <mergeCell ref="F18:I18"/>
    <mergeCell ref="F17:I17"/>
    <mergeCell ref="D10:E19"/>
    <mergeCell ref="D2:D9"/>
    <mergeCell ref="F13:I15"/>
    <mergeCell ref="F6:F7"/>
    <mergeCell ref="E3:E4"/>
    <mergeCell ref="E6:E7"/>
    <mergeCell ref="F16:I16"/>
    <mergeCell ref="F3:F4"/>
    <mergeCell ref="A20:E22"/>
    <mergeCell ref="F21:F22"/>
    <mergeCell ref="F19:I20"/>
    <mergeCell ref="G22:I24"/>
    <mergeCell ref="A23:F24"/>
    <mergeCell ref="A14:C15"/>
    <mergeCell ref="B17:C17"/>
    <mergeCell ref="B19:C19"/>
    <mergeCell ref="A2:C3"/>
    <mergeCell ref="A16:C16"/>
    <mergeCell ref="A11:C13"/>
    <mergeCell ref="A18:C18"/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D10"/>
  <sheetViews>
    <sheetView workbookViewId="0" topLeftCell="A7">
      <selection activeCell="A7" sqref="A7"/>
    </sheetView>
  </sheetViews>
  <sheetFormatPr defaultColWidth="9.140625" defaultRowHeight="12.75"/>
  <cols>
    <col min="1" max="1" width="129.7109375" style="0" customWidth="1"/>
    <col min="2" max="2" width="28.8515625" style="0" customWidth="1"/>
    <col min="3" max="3" width="34.57421875" style="0" customWidth="1"/>
    <col min="4" max="4" width="49.7109375" style="0" customWidth="1"/>
  </cols>
  <sheetData>
    <row r="1" spans="1:4" ht="12.75">
      <c r="A1" s="143"/>
      <c r="B1" s="143"/>
      <c r="C1" s="143"/>
      <c r="D1" s="143"/>
    </row>
    <row r="2" spans="1:4" ht="26.25">
      <c r="A2" s="142" t="s">
        <v>286</v>
      </c>
      <c r="B2" s="143"/>
      <c r="C2" s="143"/>
      <c r="D2" s="143"/>
    </row>
    <row r="3" spans="1:4" ht="12.75">
      <c r="A3" s="143"/>
      <c r="B3" s="143"/>
      <c r="C3" s="143"/>
      <c r="D3" s="143"/>
    </row>
    <row r="4" spans="1:4" ht="24.75" customHeight="1">
      <c r="A4" s="144" t="s">
        <v>235</v>
      </c>
      <c r="B4" s="143"/>
      <c r="C4" s="143"/>
      <c r="D4" s="143"/>
    </row>
    <row r="5" spans="1:4" ht="24.75" customHeight="1">
      <c r="A5" s="145" t="s">
        <v>290</v>
      </c>
      <c r="B5" s="143"/>
      <c r="C5" s="143"/>
      <c r="D5" s="143"/>
    </row>
    <row r="6" spans="1:4" ht="24.75" customHeight="1">
      <c r="A6" s="144" t="s">
        <v>291</v>
      </c>
      <c r="B6" s="143"/>
      <c r="C6" s="143"/>
      <c r="D6" s="143"/>
    </row>
    <row r="7" spans="1:4" ht="24.75" customHeight="1">
      <c r="A7" s="145" t="s">
        <v>292</v>
      </c>
      <c r="B7" s="143"/>
      <c r="C7" s="143"/>
      <c r="D7" s="143"/>
    </row>
    <row r="8" spans="1:4" ht="24.75" customHeight="1">
      <c r="A8" s="144" t="s">
        <v>293</v>
      </c>
      <c r="B8" s="143"/>
      <c r="C8" s="143"/>
      <c r="D8" s="143"/>
    </row>
    <row r="9" spans="1:4" ht="299.25" customHeight="1">
      <c r="A9" s="143"/>
      <c r="B9" s="143"/>
      <c r="C9" s="143"/>
      <c r="D9" s="143"/>
    </row>
    <row r="10" spans="1:2" ht="193.5" customHeight="1">
      <c r="A10" s="143"/>
      <c r="B10" s="143"/>
    </row>
  </sheetData>
  <sheetProtection password="CF75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L27"/>
  <sheetViews>
    <sheetView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57421875" style="0" customWidth="1"/>
    <col min="4" max="4" width="3.28125" style="0" customWidth="1"/>
    <col min="5" max="5" width="19.7109375" style="0" customWidth="1"/>
    <col min="6" max="6" width="20.421875" style="0" customWidth="1"/>
    <col min="7" max="7" width="7.00390625" style="0" customWidth="1"/>
    <col min="8" max="8" width="41.8515625" style="0" customWidth="1"/>
    <col min="9" max="9" width="19.57421875" style="0" customWidth="1"/>
    <col min="10" max="10" width="18.140625" style="0" customWidth="1"/>
  </cols>
  <sheetData>
    <row r="1" spans="1:12" ht="26.25">
      <c r="A1" s="273" t="s">
        <v>187</v>
      </c>
      <c r="B1" s="273"/>
      <c r="C1" s="273"/>
      <c r="D1" s="273"/>
      <c r="E1" s="273"/>
      <c r="F1" s="273"/>
      <c r="G1" s="267"/>
      <c r="H1" s="267"/>
      <c r="I1" s="267"/>
      <c r="J1" s="3"/>
      <c r="K1" s="3"/>
      <c r="L1" s="3"/>
    </row>
    <row r="2" spans="1:12" ht="12.75">
      <c r="A2" s="261"/>
      <c r="B2" s="261"/>
      <c r="C2" s="261"/>
      <c r="D2" s="262"/>
      <c r="E2" s="123"/>
      <c r="F2" s="4"/>
      <c r="G2" s="267"/>
      <c r="H2" s="267"/>
      <c r="I2" s="267"/>
      <c r="J2" s="3"/>
      <c r="K2" s="3"/>
      <c r="L2" s="3"/>
    </row>
    <row r="3" spans="1:12" ht="15">
      <c r="A3" s="261"/>
      <c r="B3" s="261"/>
      <c r="C3" s="261"/>
      <c r="D3" s="262"/>
      <c r="E3" s="269" t="s">
        <v>217</v>
      </c>
      <c r="F3" s="271">
        <f>IF(B17&lt;&gt;"",B17*52,B19)</f>
        <v>0</v>
      </c>
      <c r="G3" s="267"/>
      <c r="H3" s="124" t="s">
        <v>218</v>
      </c>
      <c r="I3" s="3"/>
      <c r="J3" s="3"/>
      <c r="K3" s="3"/>
      <c r="L3" s="3"/>
    </row>
    <row r="4" spans="1:12" ht="15.75">
      <c r="A4" s="263" t="s">
        <v>325</v>
      </c>
      <c r="B4" s="263"/>
      <c r="C4" s="263"/>
      <c r="D4" s="262"/>
      <c r="E4" s="269"/>
      <c r="F4" s="271"/>
      <c r="G4" s="267"/>
      <c r="H4" s="129" t="s">
        <v>220</v>
      </c>
      <c r="I4" s="3"/>
      <c r="J4" s="3"/>
      <c r="K4" s="3"/>
      <c r="L4" s="3"/>
    </row>
    <row r="5" spans="1:12" ht="15.75">
      <c r="A5" s="125" t="s">
        <v>188</v>
      </c>
      <c r="B5" s="125" t="s">
        <v>189</v>
      </c>
      <c r="C5" s="125" t="s">
        <v>190</v>
      </c>
      <c r="D5" s="262"/>
      <c r="E5" s="272"/>
      <c r="F5" s="272"/>
      <c r="G5" s="267"/>
      <c r="H5" s="129" t="s">
        <v>225</v>
      </c>
      <c r="I5" s="3"/>
      <c r="J5" s="3"/>
      <c r="K5" s="3"/>
      <c r="L5" s="3"/>
    </row>
    <row r="6" spans="1:12" ht="15" customHeight="1">
      <c r="A6" s="127">
        <v>0</v>
      </c>
      <c r="B6" s="127">
        <v>0</v>
      </c>
      <c r="C6" s="128">
        <v>0</v>
      </c>
      <c r="D6" s="262"/>
      <c r="E6" s="270" t="s">
        <v>219</v>
      </c>
      <c r="F6" s="268">
        <f>VLOOKUP(F3,A6:C10,2)+(F3-VLOOKUP(F3,A6:C10,1))*VLOOKUP(F3,A6:C10,3)</f>
        <v>0</v>
      </c>
      <c r="G6" s="267"/>
      <c r="H6" s="262"/>
      <c r="I6" s="262"/>
      <c r="J6" s="3"/>
      <c r="K6" s="3"/>
      <c r="L6" s="3"/>
    </row>
    <row r="7" spans="1:12" ht="15" customHeight="1">
      <c r="A7" s="127">
        <v>6000</v>
      </c>
      <c r="B7" s="127">
        <v>0</v>
      </c>
      <c r="C7" s="128">
        <v>0.15</v>
      </c>
      <c r="D7" s="262"/>
      <c r="E7" s="270"/>
      <c r="F7" s="268"/>
      <c r="G7" s="267"/>
      <c r="H7" s="262"/>
      <c r="I7" s="262"/>
      <c r="J7" s="3"/>
      <c r="K7" s="3"/>
      <c r="L7" s="3"/>
    </row>
    <row r="8" spans="1:12" ht="15" customHeight="1">
      <c r="A8" s="127">
        <v>34000</v>
      </c>
      <c r="B8" s="127">
        <f>(A8-A7)*C7</f>
        <v>4200</v>
      </c>
      <c r="C8" s="128">
        <v>0.3</v>
      </c>
      <c r="D8" s="262"/>
      <c r="E8" s="131"/>
      <c r="F8" s="131"/>
      <c r="G8" s="131"/>
      <c r="H8" s="131"/>
      <c r="I8" s="131"/>
      <c r="J8" s="3"/>
      <c r="K8" s="3"/>
      <c r="L8" s="3"/>
    </row>
    <row r="9" spans="1:12" ht="15" customHeight="1">
      <c r="A9" s="127">
        <v>80000</v>
      </c>
      <c r="B9" s="127">
        <f>(A9-A8)*C8+B8</f>
        <v>18000</v>
      </c>
      <c r="C9" s="128">
        <v>0.4</v>
      </c>
      <c r="D9" s="262"/>
      <c r="E9" s="131"/>
      <c r="F9" s="131"/>
      <c r="G9" s="131"/>
      <c r="H9" s="131"/>
      <c r="I9" s="131"/>
      <c r="J9" s="3"/>
      <c r="K9" s="3"/>
      <c r="L9" s="3"/>
    </row>
    <row r="10" spans="1:12" ht="15" customHeight="1">
      <c r="A10" s="127">
        <v>180000</v>
      </c>
      <c r="B10" s="127">
        <f>(A10-A9)*C9+B9</f>
        <v>58000</v>
      </c>
      <c r="C10" s="128">
        <v>0.45</v>
      </c>
      <c r="D10" s="267"/>
      <c r="E10" s="267"/>
      <c r="F10" s="130" t="s">
        <v>221</v>
      </c>
      <c r="G10" s="3"/>
      <c r="H10" s="126"/>
      <c r="I10" s="3"/>
      <c r="J10" s="3"/>
      <c r="K10" s="3"/>
      <c r="L10" s="3"/>
    </row>
    <row r="11" spans="1:12" ht="15">
      <c r="A11" s="261"/>
      <c r="B11" s="261"/>
      <c r="C11" s="261"/>
      <c r="D11" s="267"/>
      <c r="E11" s="267"/>
      <c r="F11" s="130" t="s">
        <v>284</v>
      </c>
      <c r="G11" s="3"/>
      <c r="H11" s="129"/>
      <c r="I11" s="3"/>
      <c r="J11" s="3"/>
      <c r="K11" s="3"/>
      <c r="L11" s="3"/>
    </row>
    <row r="12" spans="1:12" ht="15">
      <c r="A12" s="261"/>
      <c r="B12" s="261"/>
      <c r="C12" s="261"/>
      <c r="D12" s="267"/>
      <c r="E12" s="267"/>
      <c r="F12" s="130"/>
      <c r="G12" s="3"/>
      <c r="H12" s="129"/>
      <c r="I12" s="3"/>
      <c r="J12" s="3"/>
      <c r="K12" s="3"/>
      <c r="L12" s="3"/>
    </row>
    <row r="13" spans="1:12" ht="15" customHeight="1">
      <c r="A13" s="261"/>
      <c r="B13" s="261"/>
      <c r="C13" s="261"/>
      <c r="D13" s="267"/>
      <c r="E13" s="267"/>
      <c r="F13" s="262"/>
      <c r="G13" s="262"/>
      <c r="H13" s="262"/>
      <c r="I13" s="262"/>
      <c r="J13" s="3"/>
      <c r="K13" s="3"/>
      <c r="L13" s="3"/>
    </row>
    <row r="14" spans="1:12" ht="15" customHeight="1">
      <c r="A14" s="258" t="s">
        <v>288</v>
      </c>
      <c r="B14" s="258"/>
      <c r="C14" s="258"/>
      <c r="D14" s="267"/>
      <c r="E14" s="267"/>
      <c r="F14" s="262"/>
      <c r="G14" s="262"/>
      <c r="H14" s="262"/>
      <c r="I14" s="262"/>
      <c r="J14" s="3"/>
      <c r="K14" s="3"/>
      <c r="L14" s="3"/>
    </row>
    <row r="15" spans="1:12" ht="15.75">
      <c r="A15" s="258"/>
      <c r="B15" s="258"/>
      <c r="C15" s="258"/>
      <c r="D15" s="267"/>
      <c r="E15" s="267"/>
      <c r="F15" s="262"/>
      <c r="G15" s="262"/>
      <c r="H15" s="262"/>
      <c r="I15" s="262"/>
      <c r="J15" s="3"/>
      <c r="K15" s="3"/>
      <c r="L15" s="3"/>
    </row>
    <row r="16" spans="1:12" ht="16.5">
      <c r="A16" s="262"/>
      <c r="B16" s="262"/>
      <c r="C16" s="262"/>
      <c r="D16" s="267"/>
      <c r="E16" s="267"/>
      <c r="F16" s="265" t="s">
        <v>224</v>
      </c>
      <c r="G16" s="266"/>
      <c r="H16" s="266"/>
      <c r="I16" s="266"/>
      <c r="J16" s="3"/>
      <c r="K16" s="3"/>
      <c r="L16" s="3"/>
    </row>
    <row r="17" spans="1:12" ht="18">
      <c r="A17" s="74" t="s">
        <v>216</v>
      </c>
      <c r="B17" s="259"/>
      <c r="C17" s="260"/>
      <c r="D17" s="267"/>
      <c r="E17" s="267"/>
      <c r="F17" s="265" t="s">
        <v>222</v>
      </c>
      <c r="G17" s="266"/>
      <c r="H17" s="266"/>
      <c r="I17" s="266"/>
      <c r="J17" s="3"/>
      <c r="K17" s="3"/>
      <c r="L17" s="3"/>
    </row>
    <row r="18" spans="1:12" ht="16.5">
      <c r="A18" s="262"/>
      <c r="B18" s="262"/>
      <c r="C18" s="262"/>
      <c r="D18" s="267"/>
      <c r="E18" s="267"/>
      <c r="F18" s="265" t="s">
        <v>223</v>
      </c>
      <c r="G18" s="266"/>
      <c r="H18" s="266"/>
      <c r="I18" s="266"/>
      <c r="J18" s="3"/>
      <c r="K18" s="3"/>
      <c r="L18" s="3"/>
    </row>
    <row r="19" spans="1:12" ht="18">
      <c r="A19" s="74" t="s">
        <v>215</v>
      </c>
      <c r="B19" s="259"/>
      <c r="C19" s="260"/>
      <c r="D19" s="267"/>
      <c r="E19" s="267"/>
      <c r="F19" s="262"/>
      <c r="G19" s="262"/>
      <c r="H19" s="262"/>
      <c r="I19" s="262"/>
      <c r="J19" s="3"/>
      <c r="K19" s="3"/>
      <c r="L19" s="3"/>
    </row>
    <row r="20" spans="1:12" ht="20.25" customHeight="1">
      <c r="A20" s="262"/>
      <c r="B20" s="262"/>
      <c r="C20" s="262"/>
      <c r="D20" s="262"/>
      <c r="E20" s="262"/>
      <c r="F20" s="262"/>
      <c r="G20" s="262"/>
      <c r="H20" s="262"/>
      <c r="I20" s="262"/>
      <c r="J20" s="3"/>
      <c r="K20" s="3"/>
      <c r="L20" s="3"/>
    </row>
    <row r="21" spans="1:12" ht="12.75" customHeight="1" hidden="1">
      <c r="A21" s="262"/>
      <c r="B21" s="262"/>
      <c r="C21" s="262"/>
      <c r="D21" s="262"/>
      <c r="E21" s="262"/>
      <c r="F21" s="264"/>
      <c r="G21" s="20"/>
      <c r="H21" s="20"/>
      <c r="I21" s="20"/>
      <c r="J21" s="3"/>
      <c r="K21" s="3"/>
      <c r="L21" s="3"/>
    </row>
    <row r="22" spans="1:12" ht="24" customHeight="1">
      <c r="A22" s="262"/>
      <c r="B22" s="262"/>
      <c r="C22" s="262"/>
      <c r="D22" s="262"/>
      <c r="E22" s="262"/>
      <c r="F22" s="264"/>
      <c r="G22" s="262"/>
      <c r="H22" s="262"/>
      <c r="I22" s="262"/>
      <c r="J22" s="3"/>
      <c r="K22" s="3"/>
      <c r="L22" s="3"/>
    </row>
    <row r="23" spans="1:12" ht="81" customHeight="1">
      <c r="A23" s="262"/>
      <c r="B23" s="262"/>
      <c r="C23" s="262"/>
      <c r="D23" s="262"/>
      <c r="E23" s="262"/>
      <c r="F23" s="262"/>
      <c r="G23" s="262"/>
      <c r="H23" s="262"/>
      <c r="I23" s="262"/>
      <c r="J23" s="3"/>
      <c r="K23" s="3"/>
      <c r="L23" s="3"/>
    </row>
    <row r="24" spans="1:12" ht="14.25" customHeight="1">
      <c r="A24" s="262"/>
      <c r="B24" s="262"/>
      <c r="C24" s="262"/>
      <c r="D24" s="262"/>
      <c r="E24" s="262"/>
      <c r="F24" s="262"/>
      <c r="G24" s="262"/>
      <c r="H24" s="262"/>
      <c r="I24" s="262"/>
      <c r="J24" s="3"/>
      <c r="K24" s="3"/>
      <c r="L24" s="3"/>
    </row>
    <row r="25" spans="1:12" ht="18" customHeight="1">
      <c r="A25" s="177" t="s">
        <v>24</v>
      </c>
      <c r="B25" s="9">
        <f>IF(F3&lt;=A7,F3*C6,IF(F3&lt;=A8,(F3-A7)*C7,IF(F3&lt;=A9,B8+(F3-A8)*C8,IF(F3&lt;=A10,B9+(F3-A9)*C9,B10+(F3-A10)*C10))))</f>
        <v>0</v>
      </c>
      <c r="C25" s="3"/>
      <c r="D25" s="146" t="s">
        <v>285</v>
      </c>
      <c r="E25" s="3"/>
      <c r="F25" s="3"/>
      <c r="G25" s="3"/>
      <c r="H25" s="3"/>
      <c r="I25" s="3"/>
      <c r="J25" s="3"/>
      <c r="K25" s="3"/>
      <c r="L25" s="3"/>
    </row>
    <row r="26" spans="1:12" ht="168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6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 password="CF75" sheet="1" objects="1" scenarios="1"/>
  <mergeCells count="28">
    <mergeCell ref="A14:C15"/>
    <mergeCell ref="B17:C17"/>
    <mergeCell ref="B19:C19"/>
    <mergeCell ref="A2:C3"/>
    <mergeCell ref="A16:C16"/>
    <mergeCell ref="A11:C13"/>
    <mergeCell ref="A18:C18"/>
    <mergeCell ref="A4:C4"/>
    <mergeCell ref="A20:E22"/>
    <mergeCell ref="F21:F22"/>
    <mergeCell ref="F19:I20"/>
    <mergeCell ref="G22:I24"/>
    <mergeCell ref="A23:F24"/>
    <mergeCell ref="F18:I18"/>
    <mergeCell ref="F17:I17"/>
    <mergeCell ref="D10:E19"/>
    <mergeCell ref="D2:D9"/>
    <mergeCell ref="F13:I15"/>
    <mergeCell ref="F6:F7"/>
    <mergeCell ref="E3:E4"/>
    <mergeCell ref="E6:E7"/>
    <mergeCell ref="F16:I16"/>
    <mergeCell ref="F3:F4"/>
    <mergeCell ref="G1:I2"/>
    <mergeCell ref="G3:G7"/>
    <mergeCell ref="H6:I7"/>
    <mergeCell ref="E5:F5"/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129.7109375" style="0" customWidth="1"/>
    <col min="2" max="2" width="28.8515625" style="0" customWidth="1"/>
    <col min="3" max="3" width="34.57421875" style="0" customWidth="1"/>
    <col min="4" max="4" width="49.7109375" style="0" customWidth="1"/>
  </cols>
  <sheetData>
    <row r="1" spans="1:4" ht="12.75">
      <c r="A1" s="143"/>
      <c r="B1" s="143"/>
      <c r="C1" s="143"/>
      <c r="D1" s="143"/>
    </row>
    <row r="2" spans="1:4" ht="26.25">
      <c r="A2" s="142" t="s">
        <v>324</v>
      </c>
      <c r="B2" s="143"/>
      <c r="C2" s="143"/>
      <c r="D2" s="143"/>
    </row>
    <row r="3" spans="1:4" ht="12.75">
      <c r="A3" s="143"/>
      <c r="B3" s="143"/>
      <c r="C3" s="143"/>
      <c r="D3" s="143"/>
    </row>
    <row r="4" spans="1:4" ht="24.75" customHeight="1">
      <c r="A4" s="144" t="s">
        <v>235</v>
      </c>
      <c r="B4" s="143"/>
      <c r="C4" s="143"/>
      <c r="D4" s="143"/>
    </row>
    <row r="5" spans="1:4" ht="24.75" customHeight="1">
      <c r="A5" s="145" t="s">
        <v>320</v>
      </c>
      <c r="B5" s="143"/>
      <c r="C5" s="143"/>
      <c r="D5" s="143"/>
    </row>
    <row r="6" spans="1:4" ht="24.75" customHeight="1">
      <c r="A6" s="144" t="s">
        <v>321</v>
      </c>
      <c r="B6" s="143"/>
      <c r="C6" s="143"/>
      <c r="D6" s="143"/>
    </row>
    <row r="7" spans="1:4" ht="24.75" customHeight="1">
      <c r="A7" s="145" t="s">
        <v>322</v>
      </c>
      <c r="B7" s="143"/>
      <c r="C7" s="143"/>
      <c r="D7" s="143"/>
    </row>
    <row r="8" spans="1:4" ht="24.75" customHeight="1">
      <c r="A8" s="144" t="s">
        <v>323</v>
      </c>
      <c r="B8" s="143"/>
      <c r="C8" s="143"/>
      <c r="D8" s="143"/>
    </row>
    <row r="9" spans="1:4" ht="299.25" customHeight="1">
      <c r="A9" s="143"/>
      <c r="B9" s="143"/>
      <c r="C9" s="143"/>
      <c r="D9" s="143"/>
    </row>
    <row r="10" spans="1:2" ht="193.5" customHeight="1">
      <c r="A10" s="143"/>
      <c r="B10" s="143"/>
    </row>
  </sheetData>
  <sheetProtection password="CF75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L27"/>
  <sheetViews>
    <sheetView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57421875" style="0" customWidth="1"/>
    <col min="4" max="4" width="3.28125" style="0" customWidth="1"/>
    <col min="5" max="5" width="19.7109375" style="0" customWidth="1"/>
    <col min="6" max="6" width="20.421875" style="0" customWidth="1"/>
    <col min="7" max="7" width="7.00390625" style="0" customWidth="1"/>
    <col min="8" max="8" width="41.8515625" style="0" customWidth="1"/>
    <col min="9" max="9" width="19.57421875" style="0" customWidth="1"/>
    <col min="10" max="10" width="18.140625" style="0" customWidth="1"/>
  </cols>
  <sheetData>
    <row r="1" spans="1:12" ht="26.25">
      <c r="A1" s="273" t="s">
        <v>187</v>
      </c>
      <c r="B1" s="273"/>
      <c r="C1" s="273"/>
      <c r="D1" s="273"/>
      <c r="E1" s="273"/>
      <c r="F1" s="273"/>
      <c r="G1" s="267"/>
      <c r="H1" s="267"/>
      <c r="I1" s="267"/>
      <c r="J1" s="3"/>
      <c r="K1" s="3"/>
      <c r="L1" s="3"/>
    </row>
    <row r="2" spans="1:12" ht="12.75">
      <c r="A2" s="261"/>
      <c r="B2" s="261"/>
      <c r="C2" s="261"/>
      <c r="D2" s="262"/>
      <c r="E2" s="123"/>
      <c r="F2" s="4"/>
      <c r="G2" s="267"/>
      <c r="H2" s="267"/>
      <c r="I2" s="267"/>
      <c r="J2" s="3"/>
      <c r="K2" s="3"/>
      <c r="L2" s="3"/>
    </row>
    <row r="3" spans="1:12" ht="15">
      <c r="A3" s="261"/>
      <c r="B3" s="261"/>
      <c r="C3" s="261"/>
      <c r="D3" s="262"/>
      <c r="E3" s="269" t="s">
        <v>217</v>
      </c>
      <c r="F3" s="271">
        <f>IF(B17&lt;&gt;"",B17*52,B19)</f>
        <v>0</v>
      </c>
      <c r="G3" s="267"/>
      <c r="H3" s="124" t="s">
        <v>218</v>
      </c>
      <c r="I3" s="3"/>
      <c r="J3" s="3"/>
      <c r="K3" s="3"/>
      <c r="L3" s="3"/>
    </row>
    <row r="4" spans="1:12" ht="15.75">
      <c r="A4" s="263" t="s">
        <v>289</v>
      </c>
      <c r="B4" s="263"/>
      <c r="C4" s="263"/>
      <c r="D4" s="262"/>
      <c r="E4" s="269"/>
      <c r="F4" s="271"/>
      <c r="G4" s="267"/>
      <c r="H4" s="129" t="s">
        <v>220</v>
      </c>
      <c r="I4" s="3"/>
      <c r="J4" s="3"/>
      <c r="K4" s="3"/>
      <c r="L4" s="3"/>
    </row>
    <row r="5" spans="1:12" ht="15.75">
      <c r="A5" s="125" t="s">
        <v>188</v>
      </c>
      <c r="B5" s="125" t="s">
        <v>189</v>
      </c>
      <c r="C5" s="125" t="s">
        <v>190</v>
      </c>
      <c r="D5" s="262"/>
      <c r="E5" s="272"/>
      <c r="F5" s="272"/>
      <c r="G5" s="267"/>
      <c r="H5" s="129" t="s">
        <v>225</v>
      </c>
      <c r="I5" s="3"/>
      <c r="J5" s="3"/>
      <c r="K5" s="3"/>
      <c r="L5" s="3"/>
    </row>
    <row r="6" spans="1:12" ht="15" customHeight="1">
      <c r="A6" s="127">
        <v>0</v>
      </c>
      <c r="B6" s="127">
        <v>0</v>
      </c>
      <c r="C6" s="128">
        <v>0</v>
      </c>
      <c r="D6" s="262"/>
      <c r="E6" s="270" t="s">
        <v>219</v>
      </c>
      <c r="F6" s="268">
        <f>VLOOKUP(F3,A6:C10,2)+(F3-VLOOKUP(F3,A6:C10,1))*VLOOKUP(F3,A6:C10,3)</f>
        <v>0</v>
      </c>
      <c r="G6" s="267"/>
      <c r="H6" s="262"/>
      <c r="I6" s="262"/>
      <c r="J6" s="3"/>
      <c r="K6" s="3"/>
      <c r="L6" s="3"/>
    </row>
    <row r="7" spans="1:12" ht="15" customHeight="1">
      <c r="A7" s="127">
        <v>6000</v>
      </c>
      <c r="B7" s="127">
        <v>0</v>
      </c>
      <c r="C7" s="128">
        <v>0.15</v>
      </c>
      <c r="D7" s="262"/>
      <c r="E7" s="270"/>
      <c r="F7" s="268"/>
      <c r="G7" s="267"/>
      <c r="H7" s="262"/>
      <c r="I7" s="262"/>
      <c r="J7" s="3"/>
      <c r="K7" s="3"/>
      <c r="L7" s="3"/>
    </row>
    <row r="8" spans="1:12" ht="15" customHeight="1">
      <c r="A8" s="127">
        <v>35000</v>
      </c>
      <c r="B8" s="127">
        <f>(A8-A7)*C7</f>
        <v>4350</v>
      </c>
      <c r="C8" s="128">
        <v>0.3</v>
      </c>
      <c r="D8" s="262"/>
      <c r="E8" s="131"/>
      <c r="F8" s="131"/>
      <c r="G8" s="131"/>
      <c r="H8" s="131"/>
      <c r="I8" s="131"/>
      <c r="J8" s="3"/>
      <c r="K8" s="3"/>
      <c r="L8" s="3"/>
    </row>
    <row r="9" spans="1:12" ht="15" customHeight="1">
      <c r="A9" s="127">
        <v>80000</v>
      </c>
      <c r="B9" s="127">
        <f>(A9-A8)*C8+B8</f>
        <v>17850</v>
      </c>
      <c r="C9" s="128">
        <v>0.38</v>
      </c>
      <c r="D9" s="262"/>
      <c r="E9" s="131"/>
      <c r="F9" s="131"/>
      <c r="G9" s="131"/>
      <c r="H9" s="131"/>
      <c r="I9" s="131"/>
      <c r="J9" s="3"/>
      <c r="K9" s="3"/>
      <c r="L9" s="3"/>
    </row>
    <row r="10" spans="1:12" ht="15" customHeight="1">
      <c r="A10" s="127">
        <v>180000</v>
      </c>
      <c r="B10" s="127">
        <f>(A10-A9)*C9+B9</f>
        <v>55850</v>
      </c>
      <c r="C10" s="128">
        <v>0.45</v>
      </c>
      <c r="D10" s="267"/>
      <c r="E10" s="267"/>
      <c r="F10" s="130" t="s">
        <v>221</v>
      </c>
      <c r="G10" s="3"/>
      <c r="H10" s="126"/>
      <c r="I10" s="3"/>
      <c r="J10" s="3"/>
      <c r="K10" s="3"/>
      <c r="L10" s="3"/>
    </row>
    <row r="11" spans="1:12" ht="15">
      <c r="A11" s="261"/>
      <c r="B11" s="261"/>
      <c r="C11" s="261"/>
      <c r="D11" s="267"/>
      <c r="E11" s="267"/>
      <c r="F11" s="130" t="s">
        <v>284</v>
      </c>
      <c r="G11" s="3"/>
      <c r="H11" s="129"/>
      <c r="I11" s="3"/>
      <c r="J11" s="3"/>
      <c r="K11" s="3"/>
      <c r="L11" s="3"/>
    </row>
    <row r="12" spans="1:12" ht="15">
      <c r="A12" s="261"/>
      <c r="B12" s="261"/>
      <c r="C12" s="261"/>
      <c r="D12" s="267"/>
      <c r="E12" s="267"/>
      <c r="F12" s="130"/>
      <c r="G12" s="3"/>
      <c r="H12" s="129"/>
      <c r="I12" s="3"/>
      <c r="J12" s="3"/>
      <c r="K12" s="3"/>
      <c r="L12" s="3"/>
    </row>
    <row r="13" spans="1:12" ht="15" customHeight="1">
      <c r="A13" s="261"/>
      <c r="B13" s="261"/>
      <c r="C13" s="261"/>
      <c r="D13" s="267"/>
      <c r="E13" s="267"/>
      <c r="F13" s="262"/>
      <c r="G13" s="262"/>
      <c r="H13" s="262"/>
      <c r="I13" s="262"/>
      <c r="J13" s="3"/>
      <c r="K13" s="3"/>
      <c r="L13" s="3"/>
    </row>
    <row r="14" spans="1:12" ht="15" customHeight="1">
      <c r="A14" s="258" t="s">
        <v>288</v>
      </c>
      <c r="B14" s="258"/>
      <c r="C14" s="258"/>
      <c r="D14" s="267"/>
      <c r="E14" s="267"/>
      <c r="F14" s="262"/>
      <c r="G14" s="262"/>
      <c r="H14" s="262"/>
      <c r="I14" s="262"/>
      <c r="J14" s="3"/>
      <c r="K14" s="3"/>
      <c r="L14" s="3"/>
    </row>
    <row r="15" spans="1:12" ht="15.75">
      <c r="A15" s="258"/>
      <c r="B15" s="258"/>
      <c r="C15" s="258"/>
      <c r="D15" s="267"/>
      <c r="E15" s="267"/>
      <c r="F15" s="262"/>
      <c r="G15" s="262"/>
      <c r="H15" s="262"/>
      <c r="I15" s="262"/>
      <c r="J15" s="3"/>
      <c r="K15" s="3"/>
      <c r="L15" s="3"/>
    </row>
    <row r="16" spans="1:12" ht="16.5">
      <c r="A16" s="262"/>
      <c r="B16" s="262"/>
      <c r="C16" s="262"/>
      <c r="D16" s="267"/>
      <c r="E16" s="267"/>
      <c r="F16" s="265" t="s">
        <v>224</v>
      </c>
      <c r="G16" s="266"/>
      <c r="H16" s="266"/>
      <c r="I16" s="266"/>
      <c r="J16" s="3"/>
      <c r="K16" s="3"/>
      <c r="L16" s="3"/>
    </row>
    <row r="17" spans="1:12" ht="18">
      <c r="A17" s="74" t="s">
        <v>216</v>
      </c>
      <c r="B17" s="259"/>
      <c r="C17" s="260"/>
      <c r="D17" s="267"/>
      <c r="E17" s="267"/>
      <c r="F17" s="265" t="s">
        <v>222</v>
      </c>
      <c r="G17" s="266"/>
      <c r="H17" s="266"/>
      <c r="I17" s="266"/>
      <c r="J17" s="3"/>
      <c r="K17" s="3"/>
      <c r="L17" s="3"/>
    </row>
    <row r="18" spans="1:12" ht="16.5">
      <c r="A18" s="262"/>
      <c r="B18" s="262"/>
      <c r="C18" s="262"/>
      <c r="D18" s="267"/>
      <c r="E18" s="267"/>
      <c r="F18" s="265" t="s">
        <v>223</v>
      </c>
      <c r="G18" s="266"/>
      <c r="H18" s="266"/>
      <c r="I18" s="266"/>
      <c r="J18" s="3"/>
      <c r="K18" s="3"/>
      <c r="L18" s="3"/>
    </row>
    <row r="19" spans="1:12" ht="18">
      <c r="A19" s="74" t="s">
        <v>215</v>
      </c>
      <c r="B19" s="259"/>
      <c r="C19" s="260"/>
      <c r="D19" s="267"/>
      <c r="E19" s="267"/>
      <c r="F19" s="262"/>
      <c r="G19" s="262"/>
      <c r="H19" s="262"/>
      <c r="I19" s="262"/>
      <c r="J19" s="3"/>
      <c r="K19" s="3"/>
      <c r="L19" s="3"/>
    </row>
    <row r="20" spans="1:12" ht="20.25" customHeight="1">
      <c r="A20" s="262"/>
      <c r="B20" s="262"/>
      <c r="C20" s="262"/>
      <c r="D20" s="262"/>
      <c r="E20" s="262"/>
      <c r="F20" s="262"/>
      <c r="G20" s="262"/>
      <c r="H20" s="262"/>
      <c r="I20" s="262"/>
      <c r="J20" s="3"/>
      <c r="K20" s="3"/>
      <c r="L20" s="3"/>
    </row>
    <row r="21" spans="1:12" ht="12.75" customHeight="1" hidden="1">
      <c r="A21" s="262"/>
      <c r="B21" s="262"/>
      <c r="C21" s="262"/>
      <c r="D21" s="262"/>
      <c r="E21" s="262"/>
      <c r="F21" s="264"/>
      <c r="G21" s="20"/>
      <c r="H21" s="20"/>
      <c r="I21" s="20"/>
      <c r="J21" s="3"/>
      <c r="K21" s="3"/>
      <c r="L21" s="3"/>
    </row>
    <row r="22" spans="1:12" ht="24" customHeight="1">
      <c r="A22" s="262"/>
      <c r="B22" s="262"/>
      <c r="C22" s="262"/>
      <c r="D22" s="262"/>
      <c r="E22" s="262"/>
      <c r="F22" s="264"/>
      <c r="G22" s="262"/>
      <c r="H22" s="262"/>
      <c r="I22" s="262"/>
      <c r="J22" s="3"/>
      <c r="K22" s="3"/>
      <c r="L22" s="3"/>
    </row>
    <row r="23" spans="1:12" ht="81" customHeight="1">
      <c r="A23" s="262"/>
      <c r="B23" s="262"/>
      <c r="C23" s="262"/>
      <c r="D23" s="262"/>
      <c r="E23" s="262"/>
      <c r="F23" s="262"/>
      <c r="G23" s="262"/>
      <c r="H23" s="262"/>
      <c r="I23" s="262"/>
      <c r="J23" s="3"/>
      <c r="K23" s="3"/>
      <c r="L23" s="3"/>
    </row>
    <row r="24" spans="1:12" ht="14.25" customHeight="1">
      <c r="A24" s="262"/>
      <c r="B24" s="262"/>
      <c r="C24" s="262"/>
      <c r="D24" s="262"/>
      <c r="E24" s="262"/>
      <c r="F24" s="262"/>
      <c r="G24" s="262"/>
      <c r="H24" s="262"/>
      <c r="I24" s="262"/>
      <c r="J24" s="3"/>
      <c r="K24" s="3"/>
      <c r="L24" s="3"/>
    </row>
    <row r="25" spans="1:12" ht="18" customHeight="1">
      <c r="A25" s="177" t="s">
        <v>24</v>
      </c>
      <c r="B25" s="9">
        <f>IF(F3&lt;=A7,F3*C6,IF(F3&lt;=A8,(F3-A7)*C7,IF(F3&lt;=A9,B8+(F3-A8)*C8,IF(F3&lt;=A10,B9+(F3-A9)*C9,B10+(F3-A10)*C10))))</f>
        <v>0</v>
      </c>
      <c r="C25" s="3"/>
      <c r="D25" s="146" t="s">
        <v>285</v>
      </c>
      <c r="E25" s="3"/>
      <c r="F25" s="3"/>
      <c r="G25" s="3"/>
      <c r="H25" s="3"/>
      <c r="I25" s="3"/>
      <c r="J25" s="3"/>
      <c r="K25" s="3"/>
      <c r="L25" s="3"/>
    </row>
    <row r="26" spans="1:12" ht="168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6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 password="CF75" sheet="1" objects="1" scenarios="1"/>
  <mergeCells count="28">
    <mergeCell ref="G1:I2"/>
    <mergeCell ref="G3:G7"/>
    <mergeCell ref="H6:I7"/>
    <mergeCell ref="E5:F5"/>
    <mergeCell ref="A1:F1"/>
    <mergeCell ref="F18:I18"/>
    <mergeCell ref="F17:I17"/>
    <mergeCell ref="D10:E19"/>
    <mergeCell ref="D2:D9"/>
    <mergeCell ref="F13:I15"/>
    <mergeCell ref="F6:F7"/>
    <mergeCell ref="E3:E4"/>
    <mergeCell ref="E6:E7"/>
    <mergeCell ref="F16:I16"/>
    <mergeCell ref="F3:F4"/>
    <mergeCell ref="A20:E22"/>
    <mergeCell ref="F21:F22"/>
    <mergeCell ref="F19:I20"/>
    <mergeCell ref="G22:I24"/>
    <mergeCell ref="A23:F24"/>
    <mergeCell ref="A14:C15"/>
    <mergeCell ref="B17:C17"/>
    <mergeCell ref="B19:C19"/>
    <mergeCell ref="A2:C3"/>
    <mergeCell ref="A16:C16"/>
    <mergeCell ref="A11:C13"/>
    <mergeCell ref="A18:C18"/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129.7109375" style="0" customWidth="1"/>
    <col min="2" max="2" width="28.8515625" style="0" customWidth="1"/>
    <col min="3" max="3" width="34.57421875" style="0" customWidth="1"/>
    <col min="4" max="4" width="49.7109375" style="0" customWidth="1"/>
  </cols>
  <sheetData>
    <row r="1" spans="1:4" ht="12.75">
      <c r="A1" s="143"/>
      <c r="B1" s="143"/>
      <c r="C1" s="143"/>
      <c r="D1" s="143"/>
    </row>
    <row r="2" spans="1:4" ht="26.25">
      <c r="A2" s="142" t="s">
        <v>319</v>
      </c>
      <c r="B2" s="143"/>
      <c r="C2" s="143"/>
      <c r="D2" s="143"/>
    </row>
    <row r="3" spans="1:4" ht="12.75">
      <c r="A3" s="143"/>
      <c r="B3" s="143"/>
      <c r="C3" s="143"/>
      <c r="D3" s="143"/>
    </row>
    <row r="4" spans="1:4" ht="24.75" customHeight="1">
      <c r="A4" s="144" t="s">
        <v>235</v>
      </c>
      <c r="B4" s="143"/>
      <c r="C4" s="143"/>
      <c r="D4" s="143"/>
    </row>
    <row r="5" spans="1:4" ht="24.75" customHeight="1">
      <c r="A5" s="145" t="s">
        <v>290</v>
      </c>
      <c r="B5" s="143"/>
      <c r="C5" s="143"/>
      <c r="D5" s="143"/>
    </row>
    <row r="6" spans="1:4" ht="24.75" customHeight="1">
      <c r="A6" s="144" t="s">
        <v>316</v>
      </c>
      <c r="B6" s="143"/>
      <c r="C6" s="143"/>
      <c r="D6" s="143"/>
    </row>
    <row r="7" spans="1:4" ht="24.75" customHeight="1">
      <c r="A7" s="145" t="s">
        <v>317</v>
      </c>
      <c r="B7" s="143"/>
      <c r="C7" s="143"/>
      <c r="D7" s="143"/>
    </row>
    <row r="8" spans="1:4" ht="24.75" customHeight="1">
      <c r="A8" s="144" t="s">
        <v>318</v>
      </c>
      <c r="B8" s="143"/>
      <c r="C8" s="143"/>
      <c r="D8" s="143"/>
    </row>
    <row r="9" spans="1:4" ht="299.25" customHeight="1">
      <c r="A9" s="143"/>
      <c r="B9" s="143"/>
      <c r="C9" s="143"/>
      <c r="D9" s="143"/>
    </row>
    <row r="10" spans="1:2" ht="193.5" customHeight="1">
      <c r="A10" s="143"/>
      <c r="B10" s="143"/>
    </row>
  </sheetData>
  <sheetProtection password="CF75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0"/>
  </sheetPr>
  <dimension ref="A1:N29"/>
  <sheetViews>
    <sheetView workbookViewId="0" topLeftCell="A1">
      <selection activeCell="J19" sqref="J19"/>
    </sheetView>
  </sheetViews>
  <sheetFormatPr defaultColWidth="9.140625" defaultRowHeight="12.75"/>
  <cols>
    <col min="1" max="1" width="4.421875" style="0" customWidth="1"/>
    <col min="2" max="2" width="2.421875" style="0" customWidth="1"/>
    <col min="3" max="3" width="4.00390625" style="0" customWidth="1"/>
    <col min="4" max="4" width="3.00390625" style="0" customWidth="1"/>
    <col min="5" max="5" width="13.140625" style="0" customWidth="1"/>
    <col min="6" max="6" width="3.140625" style="0" customWidth="1"/>
    <col min="7" max="7" width="13.8515625" style="0" customWidth="1"/>
    <col min="8" max="8" width="18.28125" style="0" customWidth="1"/>
    <col min="9" max="9" width="5.57421875" style="0" customWidth="1"/>
    <col min="10" max="10" width="47.7109375" style="0" customWidth="1"/>
    <col min="11" max="11" width="28.7109375" style="0" customWidth="1"/>
    <col min="12" max="12" width="35.421875" style="0" customWidth="1"/>
    <col min="13" max="13" width="39.140625" style="0" customWidth="1"/>
    <col min="14" max="14" width="35.140625" style="0" customWidth="1"/>
  </cols>
  <sheetData>
    <row r="1" spans="1:14" ht="20.25">
      <c r="A1" s="275" t="s">
        <v>226</v>
      </c>
      <c r="B1" s="275"/>
      <c r="C1" s="275"/>
      <c r="D1" s="275"/>
      <c r="E1" s="275"/>
      <c r="F1" s="275"/>
      <c r="G1" s="275"/>
      <c r="H1" s="275"/>
      <c r="I1" s="3"/>
      <c r="J1" s="3"/>
      <c r="K1" s="3"/>
      <c r="L1" s="3"/>
      <c r="M1" s="3"/>
      <c r="N1" s="3"/>
    </row>
    <row r="2" spans="1:14" ht="15.75">
      <c r="A2" s="262"/>
      <c r="B2" s="262"/>
      <c r="C2" s="262"/>
      <c r="D2" s="262"/>
      <c r="E2" s="262"/>
      <c r="F2" s="262"/>
      <c r="G2" s="262"/>
      <c r="H2" s="262"/>
      <c r="I2" s="3"/>
      <c r="J2" s="134" t="s">
        <v>46</v>
      </c>
      <c r="K2" s="3"/>
      <c r="L2" s="3"/>
      <c r="M2" s="3"/>
      <c r="N2" s="3"/>
    </row>
    <row r="3" spans="1:14" ht="15.75">
      <c r="A3" s="262"/>
      <c r="B3" s="262"/>
      <c r="C3" s="262"/>
      <c r="D3" s="262"/>
      <c r="E3" s="276" t="s">
        <v>191</v>
      </c>
      <c r="F3" s="276"/>
      <c r="G3" s="276"/>
      <c r="H3" s="132" t="s">
        <v>192</v>
      </c>
      <c r="I3" s="3"/>
      <c r="J3" s="133" t="s">
        <v>227</v>
      </c>
      <c r="K3" s="3"/>
      <c r="L3" s="3"/>
      <c r="M3" s="3"/>
      <c r="N3" s="3"/>
    </row>
    <row r="4" spans="1:14" ht="15.75">
      <c r="A4" s="135">
        <v>1</v>
      </c>
      <c r="B4" s="136" t="s">
        <v>193</v>
      </c>
      <c r="C4" s="135">
        <v>2</v>
      </c>
      <c r="D4" s="137"/>
      <c r="E4" s="135" t="str">
        <f>VLOOKUP(A4,Teams!$A$2:$C$11,2)</f>
        <v>Reds</v>
      </c>
      <c r="F4" s="136" t="s">
        <v>193</v>
      </c>
      <c r="G4" s="135" t="str">
        <f>VLOOKUP(C4,Teams!$A$2:$C$11,2)</f>
        <v>Blues</v>
      </c>
      <c r="H4" s="137" t="str">
        <f>VLOOKUP(A4,Teams!$A$2:$C$11,3)</f>
        <v>Heathmont</v>
      </c>
      <c r="I4" s="3"/>
      <c r="J4" s="133" t="s">
        <v>228</v>
      </c>
      <c r="K4" s="3"/>
      <c r="L4" s="3"/>
      <c r="M4" s="3"/>
      <c r="N4" s="3"/>
    </row>
    <row r="5" spans="1:14" ht="15.75">
      <c r="A5" s="135">
        <v>10</v>
      </c>
      <c r="B5" s="136" t="s">
        <v>193</v>
      </c>
      <c r="C5" s="135">
        <v>3</v>
      </c>
      <c r="D5" s="137"/>
      <c r="E5" s="135" t="str">
        <f>VLOOKUP(A5,Teams!$A$2:$C$11,2)</f>
        <v>Rosellas</v>
      </c>
      <c r="F5" s="136" t="s">
        <v>193</v>
      </c>
      <c r="G5" s="135" t="str">
        <f>VLOOKUP(C5,Teams!$A$2:$C$11,2)</f>
        <v>All Blacks</v>
      </c>
      <c r="H5" s="137" t="str">
        <f>VLOOKUP(A5,Teams!$A$2:$C$11,3)</f>
        <v>Boronia</v>
      </c>
      <c r="I5" s="3"/>
      <c r="J5" s="133" t="s">
        <v>229</v>
      </c>
      <c r="K5" s="3"/>
      <c r="L5" s="3"/>
      <c r="M5" s="3"/>
      <c r="N5" s="3"/>
    </row>
    <row r="6" spans="1:14" ht="15.75">
      <c r="A6" s="135">
        <v>9</v>
      </c>
      <c r="B6" s="136" t="s">
        <v>193</v>
      </c>
      <c r="C6" s="135">
        <v>4</v>
      </c>
      <c r="D6" s="137"/>
      <c r="E6" s="135" t="str">
        <f>VLOOKUP(A6,Teams!$A$2:$C$11,2)</f>
        <v>Lions</v>
      </c>
      <c r="F6" s="136" t="s">
        <v>193</v>
      </c>
      <c r="G6" s="135" t="str">
        <f>VLOOKUP(C6,Teams!$A$2:$C$11,2)</f>
        <v>Roosters</v>
      </c>
      <c r="H6" s="137" t="str">
        <f>VLOOKUP(A6,Teams!$A$2:$C$11,3)</f>
        <v>Croydon North</v>
      </c>
      <c r="I6" s="3"/>
      <c r="J6" s="3"/>
      <c r="K6" s="3"/>
      <c r="L6" s="3"/>
      <c r="M6" s="3"/>
      <c r="N6" s="3"/>
    </row>
    <row r="7" spans="1:14" ht="15.75">
      <c r="A7" s="135">
        <v>8</v>
      </c>
      <c r="B7" s="136" t="s">
        <v>193</v>
      </c>
      <c r="C7" s="135">
        <v>5</v>
      </c>
      <c r="D7" s="137"/>
      <c r="E7" s="135" t="str">
        <f>VLOOKUP(A7,Teams!$A$2:$C$11,2)</f>
        <v>Tigers</v>
      </c>
      <c r="F7" s="136" t="s">
        <v>193</v>
      </c>
      <c r="G7" s="135" t="str">
        <f>VLOOKUP(C7,Teams!$A$2:$C$11,2)</f>
        <v>Crows</v>
      </c>
      <c r="H7" s="137" t="str">
        <f>VLOOKUP(A7,Teams!$A$2:$C$11,3)</f>
        <v>Wantirna</v>
      </c>
      <c r="I7" s="3"/>
      <c r="J7" s="3"/>
      <c r="K7" s="3"/>
      <c r="L7" s="3"/>
      <c r="M7" s="3"/>
      <c r="N7" s="3"/>
    </row>
    <row r="8" spans="1:14" ht="15.75">
      <c r="A8" s="135">
        <v>7</v>
      </c>
      <c r="B8" s="136" t="s">
        <v>193</v>
      </c>
      <c r="C8" s="135">
        <v>6</v>
      </c>
      <c r="D8" s="137"/>
      <c r="E8" s="135" t="str">
        <f>VLOOKUP(A8,Teams!$A$2:$C$11,2)</f>
        <v>Kangaroos</v>
      </c>
      <c r="F8" s="136" t="s">
        <v>193</v>
      </c>
      <c r="G8" s="135" t="str">
        <f>VLOOKUP(C8,Teams!$A$2:$C$11,2)</f>
        <v>Wallabies</v>
      </c>
      <c r="H8" s="137" t="str">
        <f>VLOOKUP(A8,Teams!$A$2:$C$11,3)</f>
        <v>Parkwood</v>
      </c>
      <c r="I8" s="3"/>
      <c r="J8" s="3"/>
      <c r="K8" s="3"/>
      <c r="L8" s="3"/>
      <c r="M8" s="3"/>
      <c r="N8" s="3"/>
    </row>
    <row r="9" spans="1:14" ht="12.75">
      <c r="A9" s="274"/>
      <c r="B9" s="274"/>
      <c r="C9" s="274"/>
      <c r="D9" s="274"/>
      <c r="E9" s="274"/>
      <c r="F9" s="274"/>
      <c r="G9" s="274"/>
      <c r="H9" s="274"/>
      <c r="I9" s="3"/>
      <c r="J9" s="3"/>
      <c r="K9" s="3"/>
      <c r="L9" s="3"/>
      <c r="M9" s="3"/>
      <c r="N9" s="3"/>
    </row>
    <row r="10" spans="1:14" ht="12.75">
      <c r="A10" s="274"/>
      <c r="B10" s="274"/>
      <c r="C10" s="274"/>
      <c r="D10" s="274"/>
      <c r="E10" s="274"/>
      <c r="F10" s="274"/>
      <c r="G10" s="274"/>
      <c r="H10" s="274"/>
      <c r="I10" s="3"/>
      <c r="J10" s="3"/>
      <c r="K10" s="3"/>
      <c r="L10" s="3"/>
      <c r="M10" s="3"/>
      <c r="N10" s="3"/>
    </row>
    <row r="11" spans="1:14" ht="15.75">
      <c r="A11" s="135">
        <v>10</v>
      </c>
      <c r="B11" s="136" t="s">
        <v>193</v>
      </c>
      <c r="C11" s="135">
        <v>1</v>
      </c>
      <c r="D11" s="137"/>
      <c r="E11" s="135" t="str">
        <f>VLOOKUP(A11,Teams!$A$2:$C$11,2)</f>
        <v>Rosellas</v>
      </c>
      <c r="F11" s="136" t="s">
        <v>193</v>
      </c>
      <c r="G11" s="135" t="str">
        <f>VLOOKUP(C11,Teams!$A$2:$C$11,2)</f>
        <v>Reds</v>
      </c>
      <c r="H11" s="137" t="str">
        <f>VLOOKUP(A11,Teams!$A$2:$C$11,3)</f>
        <v>Boronia</v>
      </c>
      <c r="I11" s="3"/>
      <c r="J11" s="3"/>
      <c r="K11" s="3"/>
      <c r="L11" s="3"/>
      <c r="M11" s="3"/>
      <c r="N11" s="3"/>
    </row>
    <row r="12" spans="1:14" ht="15.75">
      <c r="A12" s="135">
        <v>9</v>
      </c>
      <c r="B12" s="136" t="s">
        <v>193</v>
      </c>
      <c r="C12" s="135">
        <v>2</v>
      </c>
      <c r="D12" s="137"/>
      <c r="E12" s="135" t="str">
        <f>VLOOKUP(A12,Teams!$A$2:$C$11,2)</f>
        <v>Lions</v>
      </c>
      <c r="F12" s="136" t="s">
        <v>193</v>
      </c>
      <c r="G12" s="135" t="str">
        <f>VLOOKUP(C12,Teams!$A$2:$C$11,2)</f>
        <v>Blues</v>
      </c>
      <c r="H12" s="137" t="str">
        <f>VLOOKUP(A12,Teams!$A$2:$C$11,3)</f>
        <v>Croydon North</v>
      </c>
      <c r="I12" s="3"/>
      <c r="J12" s="3"/>
      <c r="K12" s="3"/>
      <c r="L12" s="3"/>
      <c r="M12" s="3"/>
      <c r="N12" s="3"/>
    </row>
    <row r="13" spans="1:14" ht="15.75">
      <c r="A13" s="135">
        <v>8</v>
      </c>
      <c r="B13" s="136" t="s">
        <v>193</v>
      </c>
      <c r="C13" s="135">
        <v>3</v>
      </c>
      <c r="D13" s="137"/>
      <c r="E13" s="135" t="str">
        <f>VLOOKUP(A13,Teams!$A$2:$C$11,2)</f>
        <v>Tigers</v>
      </c>
      <c r="F13" s="136" t="s">
        <v>193</v>
      </c>
      <c r="G13" s="135" t="str">
        <f>VLOOKUP(C13,Teams!$A$2:$C$11,2)</f>
        <v>All Blacks</v>
      </c>
      <c r="H13" s="137" t="str">
        <f>VLOOKUP(A13,Teams!$A$2:$C$11,3)</f>
        <v>Wantirna</v>
      </c>
      <c r="I13" s="3"/>
      <c r="J13" s="3"/>
      <c r="K13" s="3"/>
      <c r="L13" s="3"/>
      <c r="M13" s="3"/>
      <c r="N13" s="3"/>
    </row>
    <row r="14" spans="1:14" ht="15.75">
      <c r="A14" s="135">
        <v>7</v>
      </c>
      <c r="B14" s="136" t="s">
        <v>193</v>
      </c>
      <c r="C14" s="135">
        <v>4</v>
      </c>
      <c r="D14" s="137"/>
      <c r="E14" s="135" t="str">
        <f>VLOOKUP(A14,Teams!$A$2:$C$11,2)</f>
        <v>Kangaroos</v>
      </c>
      <c r="F14" s="136" t="s">
        <v>193</v>
      </c>
      <c r="G14" s="135" t="str">
        <f>VLOOKUP(C14,Teams!$A$2:$C$11,2)</f>
        <v>Roosters</v>
      </c>
      <c r="H14" s="137" t="str">
        <f>VLOOKUP(A14,Teams!$A$2:$C$11,3)</f>
        <v>Parkwood</v>
      </c>
      <c r="I14" s="3"/>
      <c r="J14" s="3"/>
      <c r="K14" s="3"/>
      <c r="L14" s="3"/>
      <c r="M14" s="3"/>
      <c r="N14" s="3"/>
    </row>
    <row r="15" spans="1:14" ht="15.75">
      <c r="A15" s="135">
        <v>6</v>
      </c>
      <c r="B15" s="136" t="s">
        <v>193</v>
      </c>
      <c r="C15" s="135">
        <v>5</v>
      </c>
      <c r="D15" s="137"/>
      <c r="E15" s="135" t="str">
        <f>VLOOKUP(A15,Teams!$A$2:$C$11,2)</f>
        <v>Wallabies</v>
      </c>
      <c r="F15" s="136" t="s">
        <v>193</v>
      </c>
      <c r="G15" s="135" t="str">
        <f>VLOOKUP(C15,Teams!$A$2:$C$11,2)</f>
        <v>Crows</v>
      </c>
      <c r="H15" s="137" t="str">
        <f>VLOOKUP(A15,Teams!$A$2:$C$11,3)</f>
        <v>Warrandyte</v>
      </c>
      <c r="I15" s="3"/>
      <c r="J15" s="3"/>
      <c r="K15" s="3"/>
      <c r="L15" s="3"/>
      <c r="M15" s="3"/>
      <c r="N15" s="3"/>
    </row>
    <row r="16" spans="1:14" ht="12.75">
      <c r="A16" s="274"/>
      <c r="B16" s="274"/>
      <c r="C16" s="274"/>
      <c r="D16" s="274"/>
      <c r="E16" s="274"/>
      <c r="F16" s="274"/>
      <c r="G16" s="274"/>
      <c r="H16" s="274"/>
      <c r="I16" s="3"/>
      <c r="J16" s="3"/>
      <c r="K16" s="3"/>
      <c r="L16" s="3"/>
      <c r="M16" s="3"/>
      <c r="N16" s="3"/>
    </row>
    <row r="17" spans="1:14" ht="12.75">
      <c r="A17" s="274"/>
      <c r="B17" s="274"/>
      <c r="C17" s="274"/>
      <c r="D17" s="274"/>
      <c r="E17" s="274"/>
      <c r="F17" s="274"/>
      <c r="G17" s="274"/>
      <c r="H17" s="274"/>
      <c r="I17" s="3"/>
      <c r="J17" s="3"/>
      <c r="K17" s="3"/>
      <c r="L17" s="3"/>
      <c r="M17" s="3"/>
      <c r="N17" s="3"/>
    </row>
    <row r="18" spans="1:14" ht="15.75">
      <c r="A18" s="135">
        <v>9</v>
      </c>
      <c r="B18" s="136" t="s">
        <v>193</v>
      </c>
      <c r="C18" s="135">
        <v>10</v>
      </c>
      <c r="D18" s="137"/>
      <c r="E18" s="135" t="str">
        <f>VLOOKUP(A18,Teams!$A$2:$C$11,2)</f>
        <v>Lions</v>
      </c>
      <c r="F18" s="136" t="s">
        <v>193</v>
      </c>
      <c r="G18" s="135" t="str">
        <f>VLOOKUP(C18,Teams!$A$2:$C$11,2)</f>
        <v>Rosellas</v>
      </c>
      <c r="H18" s="137" t="str">
        <f>VLOOKUP(A18,Teams!$A$2:$C$11,3)</f>
        <v>Croydon North</v>
      </c>
      <c r="I18" s="3"/>
      <c r="J18" s="3"/>
      <c r="K18" s="3"/>
      <c r="L18" s="3"/>
      <c r="M18" s="3"/>
      <c r="N18" s="3"/>
    </row>
    <row r="19" spans="1:14" ht="15.75">
      <c r="A19" s="135">
        <v>8</v>
      </c>
      <c r="B19" s="136" t="s">
        <v>193</v>
      </c>
      <c r="C19" s="135">
        <v>1</v>
      </c>
      <c r="D19" s="137"/>
      <c r="E19" s="135" t="str">
        <f>VLOOKUP(A19,Teams!$A$2:$C$11,2)</f>
        <v>Tigers</v>
      </c>
      <c r="F19" s="136" t="s">
        <v>193</v>
      </c>
      <c r="G19" s="135" t="str">
        <f>VLOOKUP(C19,Teams!$A$2:$C$11,2)</f>
        <v>Reds</v>
      </c>
      <c r="H19" s="137" t="str">
        <f>VLOOKUP(A19,Teams!$A$2:$C$11,3)</f>
        <v>Wantirna</v>
      </c>
      <c r="I19" s="3"/>
      <c r="J19" s="3"/>
      <c r="K19" s="3"/>
      <c r="L19" s="3"/>
      <c r="M19" s="3"/>
      <c r="N19" s="3"/>
    </row>
    <row r="20" spans="1:14" ht="15.75">
      <c r="A20" s="135">
        <v>7</v>
      </c>
      <c r="B20" s="136" t="s">
        <v>193</v>
      </c>
      <c r="C20" s="135">
        <v>2</v>
      </c>
      <c r="D20" s="137"/>
      <c r="E20" s="135" t="str">
        <f>VLOOKUP(A20,Teams!$A$2:$C$11,2)</f>
        <v>Kangaroos</v>
      </c>
      <c r="F20" s="136" t="s">
        <v>193</v>
      </c>
      <c r="G20" s="135" t="str">
        <f>VLOOKUP(C20,Teams!$A$2:$C$11,2)</f>
        <v>Blues</v>
      </c>
      <c r="H20" s="137" t="str">
        <f>VLOOKUP(A20,Teams!$A$2:$C$11,3)</f>
        <v>Parkwood</v>
      </c>
      <c r="I20" s="3"/>
      <c r="J20" s="3"/>
      <c r="K20" s="3"/>
      <c r="L20" s="3"/>
      <c r="M20" s="3"/>
      <c r="N20" s="3"/>
    </row>
    <row r="21" spans="1:14" ht="15.75">
      <c r="A21" s="135">
        <v>6</v>
      </c>
      <c r="B21" s="136" t="s">
        <v>193</v>
      </c>
      <c r="C21" s="135">
        <v>3</v>
      </c>
      <c r="D21" s="137"/>
      <c r="E21" s="135" t="str">
        <f>VLOOKUP(A21,Teams!$A$2:$C$11,2)</f>
        <v>Wallabies</v>
      </c>
      <c r="F21" s="136" t="s">
        <v>193</v>
      </c>
      <c r="G21" s="135" t="str">
        <f>VLOOKUP(C21,Teams!$A$2:$C$11,2)</f>
        <v>All Blacks</v>
      </c>
      <c r="H21" s="137" t="str">
        <f>VLOOKUP(A21,Teams!$A$2:$C$11,3)</f>
        <v>Warrandyte</v>
      </c>
      <c r="I21" s="3"/>
      <c r="J21" s="3"/>
      <c r="K21" s="3"/>
      <c r="L21" s="3"/>
      <c r="M21" s="3"/>
      <c r="N21" s="3"/>
    </row>
    <row r="22" spans="1:14" ht="15.75">
      <c r="A22" s="135">
        <v>5</v>
      </c>
      <c r="B22" s="136" t="s">
        <v>193</v>
      </c>
      <c r="C22" s="135">
        <v>4</v>
      </c>
      <c r="D22" s="137"/>
      <c r="E22" s="135" t="str">
        <f>VLOOKUP(A22,Teams!$A$2:$C$11,2)</f>
        <v>Crows</v>
      </c>
      <c r="F22" s="136" t="s">
        <v>193</v>
      </c>
      <c r="G22" s="135" t="str">
        <f>VLOOKUP(C22,Teams!$A$2:$C$11,2)</f>
        <v>Roosters</v>
      </c>
      <c r="H22" s="137" t="str">
        <f>VLOOKUP(A22,Teams!$A$2:$C$11,3)</f>
        <v>Croydon Hills</v>
      </c>
      <c r="I22" s="3"/>
      <c r="J22" s="3"/>
      <c r="K22" s="3"/>
      <c r="L22" s="3"/>
      <c r="M22" s="3"/>
      <c r="N22" s="3"/>
    </row>
    <row r="23" spans="1:14" ht="4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0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58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4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67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51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52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sheetProtection password="CF75" sheet="1" objects="1" scenarios="1"/>
  <mergeCells count="6">
    <mergeCell ref="A16:H17"/>
    <mergeCell ref="A9:H10"/>
    <mergeCell ref="A1:H1"/>
    <mergeCell ref="A2:H2"/>
    <mergeCell ref="E3:G3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2" sqref="A12:C12"/>
    </sheetView>
  </sheetViews>
  <sheetFormatPr defaultColWidth="9.140625" defaultRowHeight="12.75"/>
  <cols>
    <col min="1" max="1" width="3.7109375" style="0" customWidth="1"/>
    <col min="2" max="2" width="11.8515625" style="0" customWidth="1"/>
    <col min="3" max="3" width="13.57421875" style="0" customWidth="1"/>
    <col min="4" max="4" width="91.140625" style="0" customWidth="1"/>
    <col min="5" max="5" width="66.7109375" style="0" customWidth="1"/>
    <col min="6" max="6" width="70.57421875" style="0" customWidth="1"/>
  </cols>
  <sheetData>
    <row r="1" spans="2:6" ht="12.75">
      <c r="B1" t="s">
        <v>230</v>
      </c>
      <c r="C1" t="s">
        <v>194</v>
      </c>
      <c r="D1" s="262"/>
      <c r="E1" s="262"/>
      <c r="F1" s="262"/>
    </row>
    <row r="2" spans="1:6" ht="12.75">
      <c r="A2">
        <v>1</v>
      </c>
      <c r="B2" t="s">
        <v>195</v>
      </c>
      <c r="C2" t="s">
        <v>196</v>
      </c>
      <c r="D2" s="262"/>
      <c r="E2" s="262"/>
      <c r="F2" s="262"/>
    </row>
    <row r="3" spans="1:6" ht="12.75">
      <c r="A3">
        <v>2</v>
      </c>
      <c r="B3" t="s">
        <v>197</v>
      </c>
      <c r="C3" t="s">
        <v>198</v>
      </c>
      <c r="D3" s="262"/>
      <c r="E3" s="262"/>
      <c r="F3" s="262"/>
    </row>
    <row r="4" spans="1:6" ht="12.75">
      <c r="A4">
        <v>3</v>
      </c>
      <c r="B4" t="s">
        <v>199</v>
      </c>
      <c r="C4" t="s">
        <v>200</v>
      </c>
      <c r="D4" s="262"/>
      <c r="E4" s="262"/>
      <c r="F4" s="262"/>
    </row>
    <row r="5" spans="1:6" ht="12.75">
      <c r="A5">
        <v>4</v>
      </c>
      <c r="B5" t="s">
        <v>201</v>
      </c>
      <c r="C5" t="s">
        <v>202</v>
      </c>
      <c r="D5" s="262"/>
      <c r="E5" s="262"/>
      <c r="F5" s="262"/>
    </row>
    <row r="6" spans="1:6" ht="12.75">
      <c r="A6">
        <v>5</v>
      </c>
      <c r="B6" t="s">
        <v>203</v>
      </c>
      <c r="C6" t="s">
        <v>204</v>
      </c>
      <c r="D6" s="262"/>
      <c r="E6" s="262"/>
      <c r="F6" s="262"/>
    </row>
    <row r="7" spans="1:6" ht="12.75">
      <c r="A7">
        <v>6</v>
      </c>
      <c r="B7" t="s">
        <v>205</v>
      </c>
      <c r="C7" t="s">
        <v>206</v>
      </c>
      <c r="D7" s="262"/>
      <c r="E7" s="262"/>
      <c r="F7" s="262"/>
    </row>
    <row r="8" spans="1:6" ht="12.75">
      <c r="A8">
        <v>7</v>
      </c>
      <c r="B8" t="s">
        <v>207</v>
      </c>
      <c r="C8" t="s">
        <v>208</v>
      </c>
      <c r="D8" s="262"/>
      <c r="E8" s="262"/>
      <c r="F8" s="262"/>
    </row>
    <row r="9" spans="1:6" ht="12.75">
      <c r="A9">
        <v>8</v>
      </c>
      <c r="B9" t="s">
        <v>209</v>
      </c>
      <c r="C9" t="s">
        <v>210</v>
      </c>
      <c r="D9" s="262"/>
      <c r="E9" s="262"/>
      <c r="F9" s="262"/>
    </row>
    <row r="10" spans="1:6" ht="12.75">
      <c r="A10">
        <v>9</v>
      </c>
      <c r="B10" t="s">
        <v>211</v>
      </c>
      <c r="C10" t="s">
        <v>212</v>
      </c>
      <c r="D10" s="262"/>
      <c r="E10" s="262"/>
      <c r="F10" s="262"/>
    </row>
    <row r="11" spans="1:6" ht="12.75">
      <c r="A11">
        <v>10</v>
      </c>
      <c r="B11" t="s">
        <v>213</v>
      </c>
      <c r="C11" t="s">
        <v>214</v>
      </c>
      <c r="D11" s="262"/>
      <c r="E11" s="262"/>
      <c r="F11" s="262"/>
    </row>
    <row r="12" spans="1:6" ht="149.25" customHeight="1">
      <c r="A12" s="262"/>
      <c r="B12" s="262"/>
      <c r="C12" s="262"/>
      <c r="D12" s="262"/>
      <c r="E12" s="262"/>
      <c r="F12" s="262"/>
    </row>
    <row r="13" spans="1:6" ht="177" customHeight="1">
      <c r="A13" s="262"/>
      <c r="B13" s="262"/>
      <c r="C13" s="262"/>
      <c r="D13" s="262"/>
      <c r="E13" s="262"/>
      <c r="F13" s="262"/>
    </row>
    <row r="14" spans="1:6" ht="212.25" customHeight="1">
      <c r="A14" s="262"/>
      <c r="B14" s="262"/>
      <c r="C14" s="262"/>
      <c r="D14" s="262"/>
      <c r="E14" s="262"/>
      <c r="F14" s="262"/>
    </row>
  </sheetData>
  <sheetProtection password="CF75" sheet="1" objects="1" scenarios="1"/>
  <mergeCells count="6">
    <mergeCell ref="E1:E14"/>
    <mergeCell ref="F1:F14"/>
    <mergeCell ref="A12:C12"/>
    <mergeCell ref="A13:C13"/>
    <mergeCell ref="A14:C14"/>
    <mergeCell ref="D1:D14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3"/>
  </sheetPr>
  <dimension ref="A1:N29"/>
  <sheetViews>
    <sheetView workbookViewId="0" topLeftCell="A1">
      <selection activeCell="A1" sqref="A1:C1"/>
    </sheetView>
  </sheetViews>
  <sheetFormatPr defaultColWidth="9.140625" defaultRowHeight="12.75"/>
  <cols>
    <col min="1" max="1" width="27.57421875" style="0" customWidth="1"/>
    <col min="2" max="2" width="13.421875" style="0" customWidth="1"/>
    <col min="3" max="3" width="1.28515625" style="0" customWidth="1"/>
    <col min="4" max="4" width="13.140625" style="0" customWidth="1"/>
    <col min="5" max="5" width="12.8515625" style="0" customWidth="1"/>
    <col min="6" max="7" width="12.00390625" style="0" customWidth="1"/>
    <col min="8" max="8" width="13.00390625" style="0" customWidth="1"/>
    <col min="9" max="12" width="12.00390625" style="0" customWidth="1"/>
    <col min="13" max="13" width="11.8515625" style="0" customWidth="1"/>
    <col min="14" max="14" width="84.8515625" style="0" customWidth="1"/>
  </cols>
  <sheetData>
    <row r="1" spans="1:14" ht="35.25">
      <c r="A1" s="289" t="s">
        <v>294</v>
      </c>
      <c r="B1" s="289"/>
      <c r="C1" s="289"/>
      <c r="D1" s="289"/>
      <c r="E1" s="289"/>
      <c r="F1" s="289"/>
      <c r="G1" s="289"/>
      <c r="H1" s="289"/>
      <c r="I1" s="289"/>
      <c r="J1" s="184"/>
      <c r="K1" s="184"/>
      <c r="L1" s="184"/>
      <c r="M1" s="184"/>
      <c r="N1" s="264"/>
    </row>
    <row r="2" spans="1:14" ht="15.75">
      <c r="A2" s="185" t="s">
        <v>295</v>
      </c>
      <c r="B2" s="185"/>
      <c r="C2" s="185"/>
      <c r="D2" s="185"/>
      <c r="E2" s="185"/>
      <c r="F2" s="185"/>
      <c r="G2" s="185"/>
      <c r="H2" s="185"/>
      <c r="I2" s="3"/>
      <c r="J2" s="184"/>
      <c r="K2" s="184"/>
      <c r="L2" s="184"/>
      <c r="M2" s="184"/>
      <c r="N2" s="264"/>
    </row>
    <row r="3" spans="1:14" ht="12.75">
      <c r="A3" s="287"/>
      <c r="B3" s="287"/>
      <c r="C3" s="287"/>
      <c r="D3" s="287"/>
      <c r="E3" s="287"/>
      <c r="F3" s="287"/>
      <c r="G3" s="287"/>
      <c r="H3" s="287"/>
      <c r="I3" s="184"/>
      <c r="J3" s="184"/>
      <c r="K3" s="184"/>
      <c r="L3" s="184"/>
      <c r="M3" s="184"/>
      <c r="N3" s="264"/>
    </row>
    <row r="4" spans="1:14" ht="12.75">
      <c r="A4" s="287"/>
      <c r="B4" s="287"/>
      <c r="C4" s="287"/>
      <c r="D4" s="287"/>
      <c r="E4" s="287"/>
      <c r="F4" s="287"/>
      <c r="G4" s="287"/>
      <c r="H4" s="287"/>
      <c r="I4" s="186" t="s">
        <v>296</v>
      </c>
      <c r="J4" s="184"/>
      <c r="K4" s="184"/>
      <c r="L4" s="184"/>
      <c r="M4" s="184"/>
      <c r="N4" s="264"/>
    </row>
    <row r="5" spans="1:14" ht="15.75">
      <c r="A5" s="187" t="s">
        <v>297</v>
      </c>
      <c r="B5" s="188">
        <v>500000</v>
      </c>
      <c r="C5" s="262"/>
      <c r="D5" s="189" t="s">
        <v>298</v>
      </c>
      <c r="E5" s="3"/>
      <c r="F5" s="190"/>
      <c r="G5" s="191"/>
      <c r="H5" s="192">
        <f>PMT($B$6/12,$B$7*12,$B$5)</f>
        <v>-8826.366398536906</v>
      </c>
      <c r="I5" s="193" t="s">
        <v>299</v>
      </c>
      <c r="J5" s="184"/>
      <c r="K5" s="184"/>
      <c r="L5" s="184"/>
      <c r="M5" s="184"/>
      <c r="N5" s="264"/>
    </row>
    <row r="6" spans="1:14" ht="15.75">
      <c r="A6" s="187" t="s">
        <v>300</v>
      </c>
      <c r="B6" s="194">
        <v>0.12</v>
      </c>
      <c r="C6" s="262"/>
      <c r="D6" s="189" t="s">
        <v>301</v>
      </c>
      <c r="E6" s="3"/>
      <c r="F6" s="281" t="s">
        <v>302</v>
      </c>
      <c r="G6" s="282"/>
      <c r="H6" s="195">
        <f>H5*-1</f>
        <v>8826.366398536906</v>
      </c>
      <c r="I6" s="196" t="s">
        <v>303</v>
      </c>
      <c r="J6" s="184"/>
      <c r="K6" s="184"/>
      <c r="L6" s="184"/>
      <c r="M6" s="184"/>
      <c r="N6" s="264"/>
    </row>
    <row r="7" spans="1:14" ht="15.75">
      <c r="A7" s="187" t="s">
        <v>304</v>
      </c>
      <c r="B7" s="197">
        <v>7</v>
      </c>
      <c r="C7" s="262"/>
      <c r="D7" s="189" t="s">
        <v>305</v>
      </c>
      <c r="E7" s="184"/>
      <c r="F7" s="198"/>
      <c r="G7" s="109"/>
      <c r="H7" s="199"/>
      <c r="I7" s="198"/>
      <c r="J7" s="186" t="s">
        <v>306</v>
      </c>
      <c r="K7" s="184"/>
      <c r="L7" s="184"/>
      <c r="M7" s="184"/>
      <c r="N7" s="264"/>
    </row>
    <row r="8" spans="1:14" ht="12.75">
      <c r="A8" s="187"/>
      <c r="B8" s="200"/>
      <c r="C8" s="3"/>
      <c r="D8" s="3"/>
      <c r="E8" s="184"/>
      <c r="F8" s="283" t="s">
        <v>307</v>
      </c>
      <c r="G8" s="284"/>
      <c r="H8" s="201">
        <f>H6*B7*12</f>
        <v>741414.7774771</v>
      </c>
      <c r="I8" s="202" t="s">
        <v>308</v>
      </c>
      <c r="J8" s="184"/>
      <c r="K8" s="184"/>
      <c r="L8" s="184"/>
      <c r="M8" s="184"/>
      <c r="N8" s="264"/>
    </row>
    <row r="9" spans="1:14" ht="12.75">
      <c r="A9" s="187"/>
      <c r="B9" s="200"/>
      <c r="C9" s="3"/>
      <c r="D9" s="3"/>
      <c r="E9" s="184"/>
      <c r="F9" s="285" t="s">
        <v>309</v>
      </c>
      <c r="G9" s="286"/>
      <c r="H9" s="204">
        <f>H8-B5</f>
        <v>241414.77747710003</v>
      </c>
      <c r="I9" s="205" t="s">
        <v>310</v>
      </c>
      <c r="J9" s="184"/>
      <c r="K9" s="184"/>
      <c r="L9" s="184"/>
      <c r="M9" s="184"/>
      <c r="N9" s="264"/>
    </row>
    <row r="10" spans="1:14" ht="12.75">
      <c r="A10" s="187"/>
      <c r="B10" s="200"/>
      <c r="C10" s="3"/>
      <c r="D10" s="3"/>
      <c r="E10" s="184"/>
      <c r="F10" s="206"/>
      <c r="G10" s="206"/>
      <c r="H10" s="207"/>
      <c r="I10" s="208"/>
      <c r="J10" s="184"/>
      <c r="K10" s="184"/>
      <c r="L10" s="184"/>
      <c r="M10" s="184"/>
      <c r="N10" s="264"/>
    </row>
    <row r="11" spans="1:14" ht="22.5" customHeight="1">
      <c r="A11" s="187"/>
      <c r="B11" s="200"/>
      <c r="C11" s="3"/>
      <c r="D11" s="3"/>
      <c r="E11" s="209"/>
      <c r="F11" s="206"/>
      <c r="G11" s="206"/>
      <c r="H11" s="207"/>
      <c r="I11" s="208"/>
      <c r="J11" s="210"/>
      <c r="K11" s="184"/>
      <c r="L11" s="184"/>
      <c r="M11" s="184"/>
      <c r="N11" s="264"/>
    </row>
    <row r="12" spans="1:14" ht="23.25" customHeight="1">
      <c r="A12" s="291" t="s">
        <v>311</v>
      </c>
      <c r="B12" s="291"/>
      <c r="C12" s="291"/>
      <c r="D12" s="291"/>
      <c r="E12" s="291"/>
      <c r="F12" s="277"/>
      <c r="G12" s="277"/>
      <c r="H12" s="277"/>
      <c r="I12" s="277"/>
      <c r="J12" s="184"/>
      <c r="K12" s="184"/>
      <c r="L12" s="184"/>
      <c r="M12" s="184"/>
      <c r="N12" s="264"/>
    </row>
    <row r="13" spans="1:14" ht="12.75">
      <c r="A13" s="109"/>
      <c r="B13" s="109"/>
      <c r="C13" s="109"/>
      <c r="D13" s="109"/>
      <c r="E13" s="109"/>
      <c r="F13" s="278"/>
      <c r="G13" s="278"/>
      <c r="H13" s="278"/>
      <c r="I13" s="278"/>
      <c r="J13" s="184"/>
      <c r="K13" s="184"/>
      <c r="L13" s="184"/>
      <c r="M13" s="184"/>
      <c r="N13" s="264"/>
    </row>
    <row r="14" spans="1:14" ht="12.75">
      <c r="A14" s="211" t="s">
        <v>297</v>
      </c>
      <c r="B14" s="212">
        <v>500000</v>
      </c>
      <c r="C14" s="278"/>
      <c r="D14" s="213" t="s">
        <v>298</v>
      </c>
      <c r="E14" s="109"/>
      <c r="F14" s="278"/>
      <c r="G14" s="278"/>
      <c r="H14" s="278"/>
      <c r="I14" s="278"/>
      <c r="J14" s="184"/>
      <c r="K14" s="184"/>
      <c r="L14" s="184"/>
      <c r="M14" s="184"/>
      <c r="N14" s="264"/>
    </row>
    <row r="15" spans="1:14" ht="12.75">
      <c r="A15" s="211" t="s">
        <v>300</v>
      </c>
      <c r="B15" s="214">
        <v>0.12</v>
      </c>
      <c r="C15" s="278"/>
      <c r="D15" s="213" t="s">
        <v>301</v>
      </c>
      <c r="E15" s="109"/>
      <c r="F15" s="278"/>
      <c r="G15" s="278"/>
      <c r="H15" s="278"/>
      <c r="I15" s="278"/>
      <c r="J15" s="184"/>
      <c r="K15" s="184"/>
      <c r="L15" s="184"/>
      <c r="M15" s="184"/>
      <c r="N15" s="264"/>
    </row>
    <row r="16" spans="1:14" ht="12.75">
      <c r="A16" s="290"/>
      <c r="B16" s="290"/>
      <c r="C16" s="278"/>
      <c r="D16" s="109"/>
      <c r="E16" s="109"/>
      <c r="F16" s="278"/>
      <c r="G16" s="278"/>
      <c r="H16" s="278"/>
      <c r="I16" s="278"/>
      <c r="J16" s="184"/>
      <c r="K16" s="184"/>
      <c r="L16" s="184"/>
      <c r="M16" s="184"/>
      <c r="N16" s="264"/>
    </row>
    <row r="17" spans="1:14" ht="12.75">
      <c r="A17" s="187" t="s">
        <v>312</v>
      </c>
      <c r="B17" s="187" t="s">
        <v>313</v>
      </c>
      <c r="C17" s="3"/>
      <c r="D17" s="118">
        <v>1</v>
      </c>
      <c r="E17" s="118">
        <v>2</v>
      </c>
      <c r="F17" s="118">
        <v>3</v>
      </c>
      <c r="G17" s="118">
        <v>4</v>
      </c>
      <c r="H17" s="118">
        <v>5</v>
      </c>
      <c r="I17" s="118">
        <v>6</v>
      </c>
      <c r="J17" s="118">
        <v>7</v>
      </c>
      <c r="K17" s="118">
        <v>8</v>
      </c>
      <c r="L17" s="118">
        <v>9</v>
      </c>
      <c r="M17" s="118">
        <v>10</v>
      </c>
      <c r="N17" s="264"/>
    </row>
    <row r="18" spans="1:14" ht="12.75">
      <c r="A18" s="3"/>
      <c r="B18" s="187" t="s">
        <v>314</v>
      </c>
      <c r="C18" s="3"/>
      <c r="D18" s="215">
        <f aca="true" t="shared" si="0" ref="D18:M18">D17*12</f>
        <v>12</v>
      </c>
      <c r="E18" s="215">
        <f t="shared" si="0"/>
        <v>24</v>
      </c>
      <c r="F18" s="215">
        <f t="shared" si="0"/>
        <v>36</v>
      </c>
      <c r="G18" s="215">
        <f t="shared" si="0"/>
        <v>48</v>
      </c>
      <c r="H18" s="215">
        <f t="shared" si="0"/>
        <v>60</v>
      </c>
      <c r="I18" s="215">
        <f t="shared" si="0"/>
        <v>72</v>
      </c>
      <c r="J18" s="215">
        <f t="shared" si="0"/>
        <v>84</v>
      </c>
      <c r="K18" s="215">
        <f t="shared" si="0"/>
        <v>96</v>
      </c>
      <c r="L18" s="215">
        <f t="shared" si="0"/>
        <v>108</v>
      </c>
      <c r="M18" s="215">
        <f t="shared" si="0"/>
        <v>120</v>
      </c>
      <c r="N18" s="264"/>
    </row>
    <row r="19" spans="1:14" ht="12.75">
      <c r="A19" s="3"/>
      <c r="B19" s="3"/>
      <c r="C19" s="3"/>
      <c r="D19" s="216">
        <f aca="true" t="shared" si="1" ref="D19:M19">PMT($B$6/12,D18,$B$5)</f>
        <v>-44424.394339170845</v>
      </c>
      <c r="E19" s="216">
        <f t="shared" si="1"/>
        <v>-23536.73611163232</v>
      </c>
      <c r="F19" s="216">
        <f t="shared" si="1"/>
        <v>-16607.154906425585</v>
      </c>
      <c r="G19" s="216">
        <f t="shared" si="1"/>
        <v>-13166.917715963873</v>
      </c>
      <c r="H19" s="216">
        <f t="shared" si="1"/>
        <v>-11122.223842450881</v>
      </c>
      <c r="I19" s="216">
        <f t="shared" si="1"/>
        <v>-9775.096251349516</v>
      </c>
      <c r="J19" s="216">
        <f t="shared" si="1"/>
        <v>-8826.366398536906</v>
      </c>
      <c r="K19" s="216">
        <f t="shared" si="1"/>
        <v>-8126.420712869333</v>
      </c>
      <c r="L19" s="216">
        <f t="shared" si="1"/>
        <v>-7592.11630588073</v>
      </c>
      <c r="M19" s="216">
        <f t="shared" si="1"/>
        <v>-7173.547420129365</v>
      </c>
      <c r="N19" s="264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64"/>
    </row>
    <row r="21" spans="1:14" ht="12.75">
      <c r="A21" s="279" t="s">
        <v>302</v>
      </c>
      <c r="B21" s="279"/>
      <c r="C21" s="200"/>
      <c r="D21" s="217">
        <f aca="true" t="shared" si="2" ref="D21:M21">D19*-1</f>
        <v>44424.394339170845</v>
      </c>
      <c r="E21" s="217">
        <f t="shared" si="2"/>
        <v>23536.73611163232</v>
      </c>
      <c r="F21" s="217">
        <f t="shared" si="2"/>
        <v>16607.154906425585</v>
      </c>
      <c r="G21" s="217">
        <f t="shared" si="2"/>
        <v>13166.917715963873</v>
      </c>
      <c r="H21" s="217">
        <f t="shared" si="2"/>
        <v>11122.223842450881</v>
      </c>
      <c r="I21" s="217">
        <f t="shared" si="2"/>
        <v>9775.096251349516</v>
      </c>
      <c r="J21" s="217">
        <f t="shared" si="2"/>
        <v>8826.366398536906</v>
      </c>
      <c r="K21" s="217">
        <f t="shared" si="2"/>
        <v>8126.420712869333</v>
      </c>
      <c r="L21" s="217">
        <f t="shared" si="2"/>
        <v>7592.11630588073</v>
      </c>
      <c r="M21" s="217">
        <f t="shared" si="2"/>
        <v>7173.547420129365</v>
      </c>
      <c r="N21" s="264"/>
    </row>
    <row r="22" spans="1:14" ht="12.75">
      <c r="A22" s="200"/>
      <c r="B22" s="200"/>
      <c r="C22" s="200"/>
      <c r="D22" s="3"/>
      <c r="E22" s="3"/>
      <c r="F22" s="3"/>
      <c r="G22" s="3"/>
      <c r="H22" s="3"/>
      <c r="I22" s="3"/>
      <c r="J22" s="3"/>
      <c r="K22" s="3"/>
      <c r="L22" s="3"/>
      <c r="M22" s="3"/>
      <c r="N22" s="264"/>
    </row>
    <row r="23" spans="1:14" ht="12.75">
      <c r="A23" s="280" t="s">
        <v>307</v>
      </c>
      <c r="B23" s="280"/>
      <c r="C23" s="200"/>
      <c r="D23" s="218">
        <f aca="true" t="shared" si="3" ref="D23:M23">D21*D18</f>
        <v>533092.7320700502</v>
      </c>
      <c r="E23" s="218">
        <f t="shared" si="3"/>
        <v>564881.6666791757</v>
      </c>
      <c r="F23" s="218">
        <f t="shared" si="3"/>
        <v>597857.5766313211</v>
      </c>
      <c r="G23" s="218">
        <f t="shared" si="3"/>
        <v>632012.0503662659</v>
      </c>
      <c r="H23" s="218">
        <f t="shared" si="3"/>
        <v>667333.4305470529</v>
      </c>
      <c r="I23" s="218">
        <f t="shared" si="3"/>
        <v>703806.9300971652</v>
      </c>
      <c r="J23" s="218">
        <f t="shared" si="3"/>
        <v>741414.7774771</v>
      </c>
      <c r="K23" s="218">
        <f t="shared" si="3"/>
        <v>780136.388435456</v>
      </c>
      <c r="L23" s="218">
        <f t="shared" si="3"/>
        <v>819948.5610351188</v>
      </c>
      <c r="M23" s="218">
        <f t="shared" si="3"/>
        <v>860825.6904155237</v>
      </c>
      <c r="N23" s="264"/>
    </row>
    <row r="24" spans="1:14" ht="12.75">
      <c r="A24" s="200"/>
      <c r="B24" s="200"/>
      <c r="C24" s="200"/>
      <c r="D24" s="3"/>
      <c r="E24" s="3"/>
      <c r="F24" s="3"/>
      <c r="G24" s="3"/>
      <c r="H24" s="3"/>
      <c r="I24" s="3"/>
      <c r="J24" s="3"/>
      <c r="K24" s="3"/>
      <c r="L24" s="3"/>
      <c r="M24" s="3"/>
      <c r="N24" s="264"/>
    </row>
    <row r="25" spans="1:14" ht="12.75">
      <c r="A25" s="288" t="s">
        <v>315</v>
      </c>
      <c r="B25" s="288"/>
      <c r="C25" s="200"/>
      <c r="D25" s="219">
        <f aca="true" t="shared" si="4" ref="D25:M25">D23-$B$5</f>
        <v>33092.7320700502</v>
      </c>
      <c r="E25" s="219">
        <f t="shared" si="4"/>
        <v>64881.66667917569</v>
      </c>
      <c r="F25" s="219">
        <f t="shared" si="4"/>
        <v>97857.5766313211</v>
      </c>
      <c r="G25" s="219">
        <f t="shared" si="4"/>
        <v>132012.05036626593</v>
      </c>
      <c r="H25" s="219">
        <f t="shared" si="4"/>
        <v>167333.43054705288</v>
      </c>
      <c r="I25" s="219">
        <f t="shared" si="4"/>
        <v>203806.93009716517</v>
      </c>
      <c r="J25" s="219">
        <f t="shared" si="4"/>
        <v>241414.77747710003</v>
      </c>
      <c r="K25" s="219">
        <f t="shared" si="4"/>
        <v>280136.38843545597</v>
      </c>
      <c r="L25" s="219">
        <f t="shared" si="4"/>
        <v>319948.56103511876</v>
      </c>
      <c r="M25" s="219">
        <f t="shared" si="4"/>
        <v>360825.6904155237</v>
      </c>
      <c r="N25" s="264"/>
    </row>
    <row r="26" spans="1:14" ht="12.75">
      <c r="A26" s="262"/>
      <c r="B26" s="262"/>
      <c r="C26" s="262"/>
      <c r="D26" s="262"/>
      <c r="E26" s="262"/>
      <c r="F26" s="262"/>
      <c r="G26" s="3"/>
      <c r="H26" s="3"/>
      <c r="I26" s="3"/>
      <c r="J26" s="3"/>
      <c r="K26" s="3"/>
      <c r="L26" s="3"/>
      <c r="M26" s="3"/>
      <c r="N26" s="264"/>
    </row>
    <row r="27" spans="1:14" ht="12.75">
      <c r="A27" s="262"/>
      <c r="B27" s="262"/>
      <c r="C27" s="262"/>
      <c r="D27" s="262"/>
      <c r="E27" s="262"/>
      <c r="F27" s="262"/>
      <c r="G27" s="264"/>
      <c r="H27" s="264"/>
      <c r="I27" s="264"/>
      <c r="J27" s="264"/>
      <c r="K27" s="264"/>
      <c r="L27" s="264"/>
      <c r="M27" s="264"/>
      <c r="N27" s="264"/>
    </row>
    <row r="28" spans="1:14" ht="324" customHeight="1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</row>
    <row r="29" spans="1:14" ht="250.5" customHeight="1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</row>
  </sheetData>
  <sheetProtection password="CF75" sheet="1" objects="1" scenarios="1"/>
  <mergeCells count="20">
    <mergeCell ref="J29:N29"/>
    <mergeCell ref="A29:I29"/>
    <mergeCell ref="A28:F28"/>
    <mergeCell ref="A26:F27"/>
    <mergeCell ref="A3:H4"/>
    <mergeCell ref="N1:N28"/>
    <mergeCell ref="G27:M28"/>
    <mergeCell ref="A25:B25"/>
    <mergeCell ref="A1:C1"/>
    <mergeCell ref="C14:C16"/>
    <mergeCell ref="A16:B16"/>
    <mergeCell ref="A12:E12"/>
    <mergeCell ref="D1:I1"/>
    <mergeCell ref="F12:I16"/>
    <mergeCell ref="A21:B21"/>
    <mergeCell ref="A23:B23"/>
    <mergeCell ref="F6:G6"/>
    <mergeCell ref="F8:G8"/>
    <mergeCell ref="F9:G9"/>
    <mergeCell ref="C5:C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O30"/>
  <sheetViews>
    <sheetView workbookViewId="0" topLeftCell="A1">
      <selection activeCell="G11" sqref="G11"/>
    </sheetView>
  </sheetViews>
  <sheetFormatPr defaultColWidth="9.140625" defaultRowHeight="12.75"/>
  <cols>
    <col min="1" max="1" width="9.57421875" style="0" customWidth="1"/>
    <col min="2" max="2" width="1.421875" style="0" customWidth="1"/>
    <col min="10" max="10" width="13.28125" style="0" customWidth="1"/>
    <col min="13" max="13" width="10.57421875" style="0" customWidth="1"/>
    <col min="14" max="14" width="60.28125" style="0" customWidth="1"/>
    <col min="15" max="15" width="30.00390625" style="0" customWidth="1"/>
  </cols>
  <sheetData>
    <row r="1" spans="1:15" ht="33.75">
      <c r="A1" s="229" t="s">
        <v>244</v>
      </c>
      <c r="B1" s="229"/>
      <c r="C1" s="229"/>
      <c r="D1" s="229"/>
      <c r="E1" s="229"/>
      <c r="F1" s="3"/>
      <c r="G1" s="3"/>
      <c r="H1" s="3"/>
      <c r="I1" s="3"/>
      <c r="J1" s="3"/>
      <c r="K1" s="3"/>
      <c r="L1" s="55" t="s">
        <v>264</v>
      </c>
      <c r="M1" s="3"/>
      <c r="N1" s="3"/>
      <c r="O1" s="3"/>
    </row>
    <row r="2" spans="1:15" ht="8.25" customHeight="1">
      <c r="A2" s="148"/>
      <c r="B2" s="1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3"/>
      <c r="B3" s="149"/>
      <c r="C3" s="3"/>
      <c r="D3" s="231" t="s">
        <v>245</v>
      </c>
      <c r="E3" s="231"/>
      <c r="F3" s="151" t="s">
        <v>241</v>
      </c>
      <c r="G3" s="152">
        <f>IF(F3=I3,"",IF(F3=I4,"",IF(F3=I5,"","ERROR")))</f>
      </c>
      <c r="H3" s="3"/>
      <c r="I3" s="157" t="s">
        <v>240</v>
      </c>
      <c r="J3" s="157" t="s">
        <v>243</v>
      </c>
      <c r="K3" s="3"/>
      <c r="L3" s="158" t="s">
        <v>263</v>
      </c>
      <c r="M3" s="3"/>
      <c r="N3" s="3"/>
      <c r="O3" s="3"/>
    </row>
    <row r="4" spans="1:15" ht="12.75">
      <c r="A4" s="3"/>
      <c r="B4" s="149"/>
      <c r="C4" s="3"/>
      <c r="D4" s="3"/>
      <c r="E4" s="3"/>
      <c r="F4" s="3"/>
      <c r="G4" s="3"/>
      <c r="H4" s="3"/>
      <c r="I4" s="157" t="s">
        <v>241</v>
      </c>
      <c r="J4" s="157" t="s">
        <v>256</v>
      </c>
      <c r="K4" s="3"/>
      <c r="L4" s="3"/>
      <c r="M4" s="3"/>
      <c r="N4" s="3"/>
      <c r="O4" s="3"/>
    </row>
    <row r="5" spans="1:15" ht="12.75">
      <c r="A5" s="3"/>
      <c r="B5" s="149"/>
      <c r="C5" s="3"/>
      <c r="D5" s="230" t="s">
        <v>24</v>
      </c>
      <c r="E5" s="3"/>
      <c r="F5" s="3"/>
      <c r="G5" s="3"/>
      <c r="H5" s="3"/>
      <c r="I5" s="157" t="s">
        <v>242</v>
      </c>
      <c r="J5" s="157" t="s">
        <v>255</v>
      </c>
      <c r="K5" s="3"/>
      <c r="L5" s="3"/>
      <c r="M5" s="3"/>
      <c r="N5" s="3"/>
      <c r="O5" s="3"/>
    </row>
    <row r="6" spans="1:15" ht="12.75">
      <c r="A6" s="3"/>
      <c r="B6" s="149"/>
      <c r="C6" s="3"/>
      <c r="D6" s="230"/>
      <c r="E6" s="153" t="s">
        <v>248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 customHeight="1">
      <c r="A7" s="3"/>
      <c r="B7" s="149"/>
      <c r="C7" s="3"/>
      <c r="D7" s="3"/>
      <c r="E7" s="232" t="str">
        <f>IF(F3=I5,J5,IF(F3=I3,J3,J4))</f>
        <v>GO</v>
      </c>
      <c r="F7" s="232"/>
      <c r="G7" s="232"/>
      <c r="H7" s="232"/>
      <c r="I7" s="154" t="s">
        <v>249</v>
      </c>
      <c r="J7" s="3"/>
      <c r="K7" s="3"/>
      <c r="L7" s="3"/>
      <c r="M7" s="3"/>
      <c r="N7" s="3"/>
      <c r="O7" s="3"/>
    </row>
    <row r="8" spans="1:15" ht="12.75" customHeight="1">
      <c r="A8" s="3"/>
      <c r="B8" s="149"/>
      <c r="C8" s="3"/>
      <c r="D8" s="3"/>
      <c r="E8" s="232"/>
      <c r="F8" s="232"/>
      <c r="G8" s="232"/>
      <c r="H8" s="232"/>
      <c r="I8" s="3"/>
      <c r="J8" s="3"/>
      <c r="K8" s="3"/>
      <c r="L8" s="3"/>
      <c r="M8" s="3"/>
      <c r="N8" s="3"/>
      <c r="O8" s="3"/>
    </row>
    <row r="9" spans="1:15" ht="12.75">
      <c r="A9" s="3"/>
      <c r="B9" s="149"/>
      <c r="C9" s="3"/>
      <c r="D9" s="150" t="s">
        <v>238</v>
      </c>
      <c r="E9" s="23" t="s">
        <v>246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3"/>
      <c r="B10" s="14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 customHeight="1">
      <c r="A11" s="3"/>
      <c r="B11" s="149"/>
      <c r="C11" s="3"/>
      <c r="D11" s="183" t="s">
        <v>231</v>
      </c>
      <c r="E11" s="183"/>
      <c r="F11" s="183"/>
      <c r="G11" s="3"/>
      <c r="H11" s="3"/>
      <c r="I11" s="3"/>
      <c r="J11" s="156" t="s">
        <v>259</v>
      </c>
      <c r="K11" s="3"/>
      <c r="L11" s="3"/>
      <c r="M11" s="3"/>
      <c r="N11" s="3"/>
      <c r="O11" s="3"/>
    </row>
    <row r="12" spans="1:15" ht="12.75" customHeight="1">
      <c r="A12" s="3"/>
      <c r="B12" s="149"/>
      <c r="C12" s="3"/>
      <c r="D12" s="183"/>
      <c r="E12" s="183"/>
      <c r="F12" s="183"/>
      <c r="G12" s="3"/>
      <c r="H12" s="3"/>
      <c r="I12" s="3"/>
      <c r="J12" s="181" t="s">
        <v>250</v>
      </c>
      <c r="K12" s="181"/>
      <c r="L12" s="181"/>
      <c r="M12" s="181"/>
      <c r="N12" s="3"/>
      <c r="O12" s="3"/>
    </row>
    <row r="13" spans="1:15" ht="12.75" customHeight="1">
      <c r="A13" s="3"/>
      <c r="B13" s="149"/>
      <c r="C13" s="3"/>
      <c r="D13" s="3"/>
      <c r="E13" s="178" t="str">
        <f>VLOOKUP(F3,I3:J5,2)</f>
        <v>GO</v>
      </c>
      <c r="F13" s="178"/>
      <c r="G13" s="178"/>
      <c r="H13" s="178"/>
      <c r="I13" s="3"/>
      <c r="J13" s="181" t="s">
        <v>251</v>
      </c>
      <c r="K13" s="181"/>
      <c r="L13" s="181"/>
      <c r="M13" s="181"/>
      <c r="N13" s="3"/>
      <c r="O13" s="3"/>
    </row>
    <row r="14" spans="1:15" ht="12.75" customHeight="1">
      <c r="A14" s="3"/>
      <c r="B14" s="149"/>
      <c r="C14" s="3"/>
      <c r="D14" s="3"/>
      <c r="E14" s="178"/>
      <c r="F14" s="178"/>
      <c r="G14" s="178"/>
      <c r="H14" s="178"/>
      <c r="I14" s="3"/>
      <c r="J14" s="182" t="s">
        <v>252</v>
      </c>
      <c r="K14" s="182"/>
      <c r="L14" s="182"/>
      <c r="M14" s="182"/>
      <c r="N14" s="3"/>
      <c r="O14" s="3"/>
    </row>
    <row r="15" spans="1:15" ht="12.75">
      <c r="A15" s="3"/>
      <c r="B15" s="149"/>
      <c r="C15" s="3"/>
      <c r="D15" s="150" t="s">
        <v>238</v>
      </c>
      <c r="E15" s="23" t="s">
        <v>247</v>
      </c>
      <c r="F15" s="3"/>
      <c r="G15" s="3"/>
      <c r="H15" s="3"/>
      <c r="I15" s="3"/>
      <c r="J15" s="223" t="s">
        <v>253</v>
      </c>
      <c r="K15" s="223"/>
      <c r="L15" s="223"/>
      <c r="M15" s="223"/>
      <c r="N15" s="3"/>
      <c r="O15" s="3"/>
    </row>
    <row r="16" spans="1:15" ht="8.25" customHeight="1">
      <c r="A16" s="149"/>
      <c r="B16" s="1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155" t="s">
        <v>254</v>
      </c>
      <c r="K17" s="3"/>
      <c r="L17" s="3"/>
      <c r="M17" s="3"/>
      <c r="N17" s="3"/>
      <c r="O17" s="3"/>
    </row>
    <row r="18" spans="1:15" ht="12.75" customHeight="1">
      <c r="A18" s="3"/>
      <c r="B18" s="3"/>
      <c r="C18" s="3"/>
      <c r="D18" s="3"/>
      <c r="E18" s="3"/>
      <c r="F18" s="3"/>
      <c r="G18" s="3"/>
      <c r="H18" s="3"/>
      <c r="I18" s="3"/>
      <c r="J18" s="179" t="s">
        <v>257</v>
      </c>
      <c r="K18" s="179"/>
      <c r="L18" s="179"/>
      <c r="M18" s="179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179" t="s">
        <v>258</v>
      </c>
      <c r="K19" s="179"/>
      <c r="L19" s="179"/>
      <c r="M19" s="179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180" t="s">
        <v>266</v>
      </c>
      <c r="K20" s="180"/>
      <c r="L20" s="180"/>
      <c r="M20" s="180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180"/>
      <c r="K21" s="180"/>
      <c r="L21" s="180"/>
      <c r="M21" s="180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180"/>
      <c r="K22" s="180"/>
      <c r="L22" s="180"/>
      <c r="M22" s="180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223" t="s">
        <v>260</v>
      </c>
      <c r="K23" s="223"/>
      <c r="L23" s="223"/>
      <c r="M23" s="223"/>
      <c r="N23" s="3"/>
      <c r="O23" s="3"/>
    </row>
    <row r="24" spans="1:15" ht="6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223" t="s">
        <v>261</v>
      </c>
      <c r="K25" s="223"/>
      <c r="L25" s="223"/>
      <c r="M25" s="223"/>
      <c r="N25" s="3"/>
      <c r="O25" s="3"/>
    </row>
    <row r="26" spans="1:15" ht="12.75" customHeight="1">
      <c r="A26" s="3"/>
      <c r="B26" s="3"/>
      <c r="C26" s="224" t="s">
        <v>51</v>
      </c>
      <c r="D26" s="225"/>
      <c r="E26" s="225"/>
      <c r="F26" s="226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227"/>
      <c r="D27" s="228"/>
      <c r="E27" s="228"/>
      <c r="F27" s="20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315.75" customHeight="1">
      <c r="A29" s="3"/>
      <c r="B29" s="3"/>
      <c r="C29" s="160" t="s">
        <v>265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3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sheetProtection password="CF75" sheet="1" objects="1" scenarios="1"/>
  <mergeCells count="16">
    <mergeCell ref="D11:F12"/>
    <mergeCell ref="E13:H14"/>
    <mergeCell ref="A1:E1"/>
    <mergeCell ref="D5:D6"/>
    <mergeCell ref="D3:E3"/>
    <mergeCell ref="E7:H8"/>
    <mergeCell ref="J12:M12"/>
    <mergeCell ref="J13:M13"/>
    <mergeCell ref="J14:M14"/>
    <mergeCell ref="J15:M15"/>
    <mergeCell ref="J23:M23"/>
    <mergeCell ref="J25:M25"/>
    <mergeCell ref="C26:F27"/>
    <mergeCell ref="J18:M18"/>
    <mergeCell ref="J19:M19"/>
    <mergeCell ref="J20:M22"/>
  </mergeCells>
  <hyperlinks>
    <hyperlink ref="C26" location="Cover!A1" display="HOME / COVER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K24"/>
  <sheetViews>
    <sheetView workbookViewId="0" topLeftCell="A1">
      <selection activeCell="B18" sqref="B18:I18"/>
    </sheetView>
  </sheetViews>
  <sheetFormatPr defaultColWidth="9.140625" defaultRowHeight="12.75"/>
  <cols>
    <col min="1" max="1" width="16.8515625" style="0" customWidth="1"/>
    <col min="2" max="2" width="7.7109375" style="0" customWidth="1"/>
    <col min="5" max="5" width="25.140625" style="0" customWidth="1"/>
    <col min="6" max="6" width="3.140625" style="0" customWidth="1"/>
    <col min="7" max="7" width="6.57421875" style="0" customWidth="1"/>
    <col min="8" max="8" width="6.28125" style="0" customWidth="1"/>
    <col min="9" max="9" width="50.140625" style="0" customWidth="1"/>
    <col min="10" max="10" width="41.8515625" style="0" customWidth="1"/>
    <col min="11" max="11" width="30.421875" style="0" customWidth="1"/>
  </cols>
  <sheetData>
    <row r="1" spans="1:11" ht="33.75">
      <c r="A1" s="235" t="s">
        <v>279</v>
      </c>
      <c r="B1" s="235"/>
      <c r="C1" s="235"/>
      <c r="D1" s="235"/>
      <c r="E1" s="235"/>
      <c r="F1" s="161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236" t="s">
        <v>268</v>
      </c>
      <c r="B3" s="236"/>
      <c r="C3" s="236"/>
      <c r="D3" s="236"/>
      <c r="E3" s="236"/>
      <c r="F3" s="164"/>
      <c r="G3" s="167" t="s">
        <v>275</v>
      </c>
      <c r="H3" s="167" t="s">
        <v>274</v>
      </c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169">
        <v>0</v>
      </c>
      <c r="H4" s="168" t="s">
        <v>269</v>
      </c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169">
        <v>50</v>
      </c>
      <c r="H5" s="168" t="s">
        <v>270</v>
      </c>
      <c r="I5" s="3"/>
      <c r="J5" s="3"/>
      <c r="K5" s="3"/>
    </row>
    <row r="6" spans="1:11" ht="12.75">
      <c r="A6" s="163" t="s">
        <v>276</v>
      </c>
      <c r="B6" s="174">
        <v>75</v>
      </c>
      <c r="C6" s="170">
        <f>IF(B6&lt;0,"INVALID NUMBER",IF(B6&gt;100,"INVALID NUMBER",""))</f>
      </c>
      <c r="D6" s="3"/>
      <c r="E6" s="3"/>
      <c r="F6" s="3"/>
      <c r="G6" s="169">
        <v>60</v>
      </c>
      <c r="H6" s="168" t="s">
        <v>271</v>
      </c>
      <c r="I6" s="3"/>
      <c r="J6" s="3"/>
      <c r="K6" s="3"/>
    </row>
    <row r="7" spans="1:11" ht="12.75">
      <c r="A7" s="3"/>
      <c r="B7" s="3"/>
      <c r="C7" s="3"/>
      <c r="D7" s="3"/>
      <c r="E7" s="3"/>
      <c r="F7" s="3"/>
      <c r="G7" s="169">
        <v>70</v>
      </c>
      <c r="H7" s="168" t="s">
        <v>272</v>
      </c>
      <c r="I7" s="3"/>
      <c r="J7" s="3"/>
      <c r="K7" s="3"/>
    </row>
    <row r="8" spans="1:11" ht="12.75">
      <c r="A8" s="108"/>
      <c r="B8" s="3"/>
      <c r="C8" s="3"/>
      <c r="D8" s="3"/>
      <c r="E8" s="3"/>
      <c r="F8" s="3"/>
      <c r="G8" s="169">
        <v>80</v>
      </c>
      <c r="H8" s="168" t="s">
        <v>273</v>
      </c>
      <c r="I8" s="3"/>
      <c r="J8" s="3"/>
      <c r="K8" s="3"/>
    </row>
    <row r="9" spans="1:11" ht="12.75">
      <c r="A9" s="3"/>
      <c r="B9" s="3"/>
      <c r="C9" s="3"/>
      <c r="D9" s="3"/>
      <c r="E9" s="3"/>
      <c r="F9" s="3"/>
      <c r="G9" s="169">
        <v>100</v>
      </c>
      <c r="H9" s="169" t="s">
        <v>273</v>
      </c>
      <c r="I9" s="3"/>
      <c r="J9" s="3"/>
      <c r="K9" s="3"/>
    </row>
    <row r="10" spans="1:11" ht="26.25">
      <c r="A10" s="165" t="s">
        <v>24</v>
      </c>
      <c r="B10" s="233" t="str">
        <f>IF(B6&lt;50,"NN",IF(B6&lt;60,"PA",IF(B6&lt;70,"CR",IF(B6&lt;80,"DI","HD"))))</f>
        <v>DI</v>
      </c>
      <c r="C10" s="233"/>
      <c r="D10" s="233"/>
      <c r="E10" s="233"/>
      <c r="F10" s="233"/>
      <c r="G10" s="233"/>
      <c r="H10" s="233"/>
      <c r="I10" s="233"/>
      <c r="J10" s="3"/>
      <c r="K10" s="3"/>
    </row>
    <row r="11" spans="1:11" ht="12.75">
      <c r="A11" s="159" t="s">
        <v>248</v>
      </c>
      <c r="B11" s="15" t="s">
        <v>277</v>
      </c>
      <c r="C11" s="162"/>
      <c r="D11" s="162"/>
      <c r="E11" s="3"/>
      <c r="F11" s="3"/>
      <c r="G11" s="3"/>
      <c r="H11" s="3"/>
      <c r="I11" s="3"/>
      <c r="J11" s="3"/>
      <c r="K11" s="3"/>
    </row>
    <row r="12" spans="1:11" ht="15">
      <c r="A12" s="3"/>
      <c r="B12" s="173" t="s">
        <v>281</v>
      </c>
      <c r="C12" s="173"/>
      <c r="D12" s="173"/>
      <c r="E12" s="173"/>
      <c r="F12" s="173"/>
      <c r="G12" s="173"/>
      <c r="H12" s="3"/>
      <c r="I12" s="3"/>
      <c r="J12" s="3"/>
      <c r="K12" s="3"/>
    </row>
    <row r="13" spans="1:11" ht="12.75">
      <c r="A13" s="3"/>
      <c r="B13" s="166"/>
      <c r="C13" s="3"/>
      <c r="D13" s="3"/>
      <c r="E13" s="3"/>
      <c r="F13" s="3"/>
      <c r="G13" s="3"/>
      <c r="H13" s="3"/>
      <c r="I13" s="3"/>
      <c r="J13" s="3"/>
      <c r="K13" s="3"/>
    </row>
    <row r="14" spans="1:11" ht="26.25">
      <c r="A14" s="165" t="s">
        <v>24</v>
      </c>
      <c r="B14" s="233" t="str">
        <f>IF(B6&lt;G5,H4,IF(B6&lt;G6,H5,IF(B6&lt;G7,H6,IF(B6&lt;G8,H7,H8))))</f>
        <v>DI</v>
      </c>
      <c r="C14" s="233"/>
      <c r="D14" s="233"/>
      <c r="E14" s="233"/>
      <c r="F14" s="233"/>
      <c r="G14" s="233"/>
      <c r="H14" s="233"/>
      <c r="I14" s="233"/>
      <c r="J14" s="3"/>
      <c r="K14" s="3"/>
    </row>
    <row r="15" spans="1:11" ht="12.75">
      <c r="A15" s="3"/>
      <c r="B15" s="15" t="s">
        <v>278</v>
      </c>
      <c r="C15" s="162"/>
      <c r="D15" s="3"/>
      <c r="E15" s="3"/>
      <c r="F15" s="3"/>
      <c r="G15" s="3"/>
      <c r="H15" s="3"/>
      <c r="I15" s="3"/>
      <c r="J15" s="3"/>
      <c r="K15" s="3"/>
    </row>
    <row r="16" spans="1:11" ht="15">
      <c r="A16" s="3"/>
      <c r="B16" s="234" t="s">
        <v>282</v>
      </c>
      <c r="C16" s="234"/>
      <c r="D16" s="234"/>
      <c r="E16" s="234"/>
      <c r="F16" s="234"/>
      <c r="G16" s="234"/>
      <c r="H16" s="234"/>
      <c r="I16" s="234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26.25">
      <c r="A18" s="171" t="s">
        <v>19</v>
      </c>
      <c r="B18" s="233" t="str">
        <f>VLOOKUP(B6,G4:H9,2)</f>
        <v>DI</v>
      </c>
      <c r="C18" s="233"/>
      <c r="D18" s="233"/>
      <c r="E18" s="233"/>
      <c r="F18" s="233"/>
      <c r="G18" s="233"/>
      <c r="H18" s="233"/>
      <c r="I18" s="233"/>
      <c r="J18" s="3"/>
      <c r="K18" s="3"/>
    </row>
    <row r="19" spans="1:11" ht="15">
      <c r="A19" s="3"/>
      <c r="B19" s="234" t="s">
        <v>280</v>
      </c>
      <c r="C19" s="234"/>
      <c r="D19" s="234"/>
      <c r="E19" s="234"/>
      <c r="F19" s="234"/>
      <c r="G19" s="234"/>
      <c r="H19" s="234"/>
      <c r="I19" s="3"/>
      <c r="J19" s="3"/>
      <c r="K19" s="3"/>
    </row>
    <row r="20" spans="1:11" ht="15">
      <c r="A20" s="3"/>
      <c r="B20" s="172"/>
      <c r="C20" s="172"/>
      <c r="D20" s="172"/>
      <c r="E20" s="172"/>
      <c r="F20" s="172"/>
      <c r="G20" s="172"/>
      <c r="H20" s="172"/>
      <c r="I20" s="3"/>
      <c r="J20" s="3"/>
      <c r="K20" s="3"/>
    </row>
    <row r="21" spans="1:11" ht="12.75">
      <c r="A21" s="3"/>
      <c r="B21" s="3"/>
      <c r="C21" s="224" t="s">
        <v>51</v>
      </c>
      <c r="D21" s="225"/>
      <c r="E21" s="225"/>
      <c r="F21" s="226"/>
      <c r="G21" s="3"/>
      <c r="H21" s="3"/>
      <c r="I21" s="3"/>
      <c r="J21" s="3"/>
      <c r="K21" s="3"/>
    </row>
    <row r="22" spans="1:11" ht="18" customHeight="1">
      <c r="A22" s="3"/>
      <c r="B22" s="3"/>
      <c r="C22" s="227"/>
      <c r="D22" s="228"/>
      <c r="E22" s="228"/>
      <c r="F22" s="203"/>
      <c r="G22" s="3"/>
      <c r="H22" s="3"/>
      <c r="I22" s="3"/>
      <c r="J22" s="3"/>
      <c r="K22" s="3"/>
    </row>
    <row r="23" spans="1:11" ht="177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388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sheetProtection password="CF75" sheet="1" objects="1" scenarios="1"/>
  <mergeCells count="8">
    <mergeCell ref="A1:E1"/>
    <mergeCell ref="A3:E3"/>
    <mergeCell ref="B10:I10"/>
    <mergeCell ref="B14:I14"/>
    <mergeCell ref="B18:I18"/>
    <mergeCell ref="B16:I16"/>
    <mergeCell ref="B19:H19"/>
    <mergeCell ref="C21:F22"/>
  </mergeCells>
  <hyperlinks>
    <hyperlink ref="C21" location="Cover!A1" display="HOME / COVER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54"/>
  <sheetViews>
    <sheetView workbookViewId="0" topLeftCell="A1">
      <selection activeCell="D9" sqref="D9"/>
    </sheetView>
  </sheetViews>
  <sheetFormatPr defaultColWidth="9.140625" defaultRowHeight="12.75"/>
  <cols>
    <col min="1" max="2" width="15.8515625" style="0" customWidth="1"/>
    <col min="3" max="3" width="39.8515625" style="0" customWidth="1"/>
    <col min="4" max="4" width="95.57421875" style="0" customWidth="1"/>
  </cols>
  <sheetData>
    <row r="1" spans="1:4" ht="26.25">
      <c r="A1" s="13" t="s">
        <v>0</v>
      </c>
      <c r="B1" s="1"/>
      <c r="C1" s="1"/>
      <c r="D1" s="3"/>
    </row>
    <row r="2" spans="1:4" ht="26.25">
      <c r="A2" s="3"/>
      <c r="B2" s="3"/>
      <c r="C2" s="3"/>
      <c r="D2" s="58" t="s">
        <v>46</v>
      </c>
    </row>
    <row r="3" spans="1:4" ht="15.75">
      <c r="A3" s="11" t="s">
        <v>7</v>
      </c>
      <c r="B3" s="138">
        <v>20000</v>
      </c>
      <c r="C3" s="57" t="s">
        <v>64</v>
      </c>
      <c r="D3" s="3"/>
    </row>
    <row r="4" spans="1:4" ht="12.75">
      <c r="A4" s="11"/>
      <c r="B4" s="10"/>
      <c r="C4" s="3"/>
      <c r="D4" s="3"/>
    </row>
    <row r="5" spans="1:4" ht="15.75">
      <c r="A5" s="11" t="s">
        <v>3</v>
      </c>
      <c r="B5" s="14">
        <f>VLOOKUP(B3,Data!A7:C9,2)</f>
        <v>400</v>
      </c>
      <c r="C5" s="30" t="s">
        <v>57</v>
      </c>
      <c r="D5" s="3"/>
    </row>
    <row r="6" spans="1:4" ht="15.75">
      <c r="A6" s="11" t="s">
        <v>13</v>
      </c>
      <c r="B6" s="14">
        <f>VLOOKUP(B3,Data!A7:C9,1)</f>
        <v>8000</v>
      </c>
      <c r="C6" s="31" t="s">
        <v>58</v>
      </c>
      <c r="D6" s="3"/>
    </row>
    <row r="7" spans="1:4" ht="12.75">
      <c r="A7" s="11"/>
      <c r="B7" s="10"/>
      <c r="C7" s="3"/>
      <c r="D7" s="3"/>
    </row>
    <row r="8" spans="1:4" ht="12.75">
      <c r="A8" s="11" t="s">
        <v>2</v>
      </c>
      <c r="B8" s="16">
        <f>SUM(B3-B6)</f>
        <v>12000</v>
      </c>
      <c r="C8" s="3"/>
      <c r="D8" s="3"/>
    </row>
    <row r="9" spans="1:4" ht="12.75">
      <c r="A9" s="11" t="s">
        <v>4</v>
      </c>
      <c r="B9" s="17">
        <f>VLOOKUP(B3,Data!A7:C9,3)</f>
        <v>0.03</v>
      </c>
      <c r="C9" s="3"/>
      <c r="D9" s="3"/>
    </row>
    <row r="10" spans="1:4" ht="12.75">
      <c r="A10" s="11" t="s">
        <v>5</v>
      </c>
      <c r="B10" s="14">
        <f>PRODUCT(B8,B9)</f>
        <v>360</v>
      </c>
      <c r="C10" s="3"/>
      <c r="D10" s="3"/>
    </row>
    <row r="11" spans="1:4" ht="12.75">
      <c r="A11" s="11"/>
      <c r="B11" s="10"/>
      <c r="C11" s="3"/>
      <c r="D11" s="3"/>
    </row>
    <row r="12" spans="1:4" ht="12.75">
      <c r="A12" s="11" t="s">
        <v>6</v>
      </c>
      <c r="B12" s="14">
        <f>SUM(B5+B10)</f>
        <v>760</v>
      </c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5.75">
      <c r="A15" s="237" t="s">
        <v>59</v>
      </c>
      <c r="B15" s="237"/>
      <c r="C15" s="3"/>
      <c r="D15" s="3"/>
    </row>
    <row r="16" spans="1:4" ht="12.75">
      <c r="A16" s="3"/>
      <c r="B16" s="3"/>
      <c r="C16" s="3"/>
      <c r="D16" s="3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15" t="s">
        <v>14</v>
      </c>
      <c r="C19" s="3"/>
      <c r="D19" s="3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9" t="s">
        <v>16</v>
      </c>
      <c r="B22" s="3"/>
      <c r="C22" s="3"/>
      <c r="D22" s="3"/>
    </row>
    <row r="23" spans="1:4" ht="12.75">
      <c r="A23" s="9" t="s">
        <v>17</v>
      </c>
      <c r="B23" s="3"/>
      <c r="C23" s="3"/>
      <c r="D23" s="3"/>
    </row>
    <row r="24" spans="1:4" ht="12.75">
      <c r="A24" s="3"/>
      <c r="B24" s="3"/>
      <c r="C24" s="3"/>
      <c r="D24" s="3"/>
    </row>
    <row r="25" spans="1:4" ht="27.75" customHeight="1">
      <c r="A25" s="3"/>
      <c r="B25" s="3"/>
      <c r="C25" s="3"/>
      <c r="D25" s="3"/>
    </row>
    <row r="26" spans="1:4" ht="27" customHeight="1">
      <c r="A26" s="3"/>
      <c r="B26" s="24"/>
      <c r="C26" s="25" t="s">
        <v>51</v>
      </c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15">
        <f>IF(B3&gt;50000,1660+0.02*(B3-50000),IF(B3&gt;8000,400+0.03*(B3-8000),B3*0.05))</f>
        <v>760</v>
      </c>
      <c r="D34" s="3"/>
    </row>
    <row r="35" spans="1:4" ht="12.75">
      <c r="A35" s="3"/>
      <c r="B35" s="3"/>
      <c r="C35" s="3"/>
      <c r="D35" s="3"/>
    </row>
    <row r="36" spans="1:4" ht="12.75">
      <c r="A36" s="3"/>
      <c r="B36" s="147" t="s">
        <v>238</v>
      </c>
      <c r="C36" s="146" t="s">
        <v>237</v>
      </c>
      <c r="D36" s="146"/>
    </row>
    <row r="37" spans="1:4" ht="12.75">
      <c r="A37" s="3"/>
      <c r="B37" s="3"/>
      <c r="C37" s="3"/>
      <c r="D37" s="3"/>
    </row>
    <row r="38" spans="1:4" ht="12.75">
      <c r="A38" s="3"/>
      <c r="B38" s="3"/>
      <c r="C38" s="146" t="s">
        <v>239</v>
      </c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</sheetData>
  <sheetProtection password="CF75" sheet="1" objects="1" scenarios="1"/>
  <mergeCells count="1">
    <mergeCell ref="A15:B15"/>
  </mergeCells>
  <hyperlinks>
    <hyperlink ref="C26" location="Cover!A1" display="HOME / COVER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7" sqref="A17:K39"/>
    </sheetView>
  </sheetViews>
  <sheetFormatPr defaultColWidth="9.140625" defaultRowHeight="12.75"/>
  <cols>
    <col min="1" max="1" width="12.00390625" style="0" customWidth="1"/>
    <col min="2" max="2" width="11.421875" style="0" customWidth="1"/>
    <col min="3" max="3" width="12.7109375" style="0" customWidth="1"/>
    <col min="4" max="4" width="14.28125" style="0" customWidth="1"/>
    <col min="5" max="5" width="32.140625" style="0" customWidth="1"/>
    <col min="6" max="7" width="27.8515625" style="0" customWidth="1"/>
    <col min="8" max="8" width="19.7109375" style="0" customWidth="1"/>
    <col min="9" max="9" width="18.00390625" style="0" customWidth="1"/>
    <col min="10" max="10" width="26.140625" style="0" customWidth="1"/>
  </cols>
  <sheetData>
    <row r="1" spans="1:11" ht="12.75">
      <c r="A1" s="23"/>
      <c r="B1" s="23"/>
      <c r="C1" s="23"/>
      <c r="D1" s="20"/>
      <c r="E1" s="20"/>
      <c r="F1" s="20"/>
      <c r="G1" s="20"/>
      <c r="H1" s="20"/>
      <c r="I1" s="20"/>
      <c r="J1" s="20"/>
      <c r="K1" s="20"/>
    </row>
    <row r="2" spans="1:11" ht="12.75">
      <c r="A2" s="23"/>
      <c r="B2" s="23"/>
      <c r="C2" s="23"/>
      <c r="D2" s="20"/>
      <c r="E2" s="20"/>
      <c r="F2" s="20"/>
      <c r="G2" s="20"/>
      <c r="H2" s="20"/>
      <c r="I2" s="20"/>
      <c r="J2" s="20"/>
      <c r="K2" s="20"/>
    </row>
    <row r="3" spans="1:11" ht="20.25">
      <c r="A3" s="238" t="s">
        <v>8</v>
      </c>
      <c r="B3" s="238"/>
      <c r="C3" s="238"/>
      <c r="D3" s="20"/>
      <c r="E3" s="71" t="s">
        <v>63</v>
      </c>
      <c r="F3" s="20"/>
      <c r="G3" s="20"/>
      <c r="H3" s="20"/>
      <c r="I3" s="20"/>
      <c r="J3" s="20"/>
      <c r="K3" s="20"/>
    </row>
    <row r="4" spans="1:11" ht="15">
      <c r="A4" s="23"/>
      <c r="B4" s="23"/>
      <c r="C4" s="23"/>
      <c r="D4" s="20"/>
      <c r="E4" s="68" t="s">
        <v>72</v>
      </c>
      <c r="F4" s="20"/>
      <c r="G4" s="20"/>
      <c r="H4" s="20"/>
      <c r="I4" s="20"/>
      <c r="J4" s="20"/>
      <c r="K4" s="20"/>
    </row>
    <row r="5" spans="1:11" ht="15.75">
      <c r="A5" s="59" t="s">
        <v>9</v>
      </c>
      <c r="B5" s="59" t="s">
        <v>1</v>
      </c>
      <c r="C5" s="59" t="s">
        <v>10</v>
      </c>
      <c r="D5" s="20"/>
      <c r="E5" s="69" t="s">
        <v>70</v>
      </c>
      <c r="F5" s="20"/>
      <c r="G5" s="20"/>
      <c r="H5" s="20"/>
      <c r="I5" s="20"/>
      <c r="J5" s="20"/>
      <c r="K5" s="20"/>
    </row>
    <row r="6" spans="1:11" ht="15.75">
      <c r="A6" s="60" t="s">
        <v>11</v>
      </c>
      <c r="B6" s="60" t="s">
        <v>11</v>
      </c>
      <c r="C6" s="60" t="s">
        <v>12</v>
      </c>
      <c r="D6" s="20"/>
      <c r="E6" s="70" t="s">
        <v>71</v>
      </c>
      <c r="F6" s="20"/>
      <c r="G6" s="20"/>
      <c r="H6" s="20"/>
      <c r="I6" s="20"/>
      <c r="J6" s="20"/>
      <c r="K6" s="20"/>
    </row>
    <row r="7" spans="1:11" ht="15.75">
      <c r="A7" s="61">
        <v>0</v>
      </c>
      <c r="B7" s="61">
        <v>0</v>
      </c>
      <c r="C7" s="62">
        <v>0.05</v>
      </c>
      <c r="D7" s="20"/>
      <c r="E7" s="70" t="s">
        <v>236</v>
      </c>
      <c r="F7" s="20"/>
      <c r="G7" s="20"/>
      <c r="H7" s="20"/>
      <c r="I7" s="20"/>
      <c r="J7" s="20"/>
      <c r="K7" s="20"/>
    </row>
    <row r="8" spans="1:11" ht="15">
      <c r="A8" s="61">
        <v>8000</v>
      </c>
      <c r="B8" s="61">
        <v>400</v>
      </c>
      <c r="C8" s="62">
        <v>0.03</v>
      </c>
      <c r="D8" s="20"/>
      <c r="E8" s="20"/>
      <c r="F8" s="20"/>
      <c r="G8" s="20"/>
      <c r="H8" s="20"/>
      <c r="I8" s="20"/>
      <c r="J8" s="20"/>
      <c r="K8" s="20"/>
    </row>
    <row r="9" spans="1:11" ht="15.75" thickBot="1">
      <c r="A9" s="61">
        <v>50000</v>
      </c>
      <c r="B9" s="61">
        <v>1660</v>
      </c>
      <c r="C9" s="62">
        <v>0.02</v>
      </c>
      <c r="D9" s="20"/>
      <c r="E9" s="20"/>
      <c r="F9" s="20"/>
      <c r="G9" s="20"/>
      <c r="H9" s="20"/>
      <c r="I9" s="20"/>
      <c r="J9" s="20"/>
      <c r="K9" s="20"/>
    </row>
    <row r="10" spans="4:11" ht="18.75" thickBot="1">
      <c r="D10" s="20"/>
      <c r="E10" s="240" t="s">
        <v>53</v>
      </c>
      <c r="F10" s="241"/>
      <c r="G10" s="20"/>
      <c r="H10" s="20"/>
      <c r="I10" s="20"/>
      <c r="J10" s="20"/>
      <c r="K10" s="20"/>
    </row>
    <row r="11" spans="4:11" ht="12.75">
      <c r="D11" s="20"/>
      <c r="E11" s="20"/>
      <c r="F11" s="20"/>
      <c r="G11" s="20"/>
      <c r="H11" s="20"/>
      <c r="I11" s="20"/>
      <c r="J11" s="20"/>
      <c r="K11" s="20"/>
    </row>
    <row r="12" spans="1:11" ht="15">
      <c r="A12" s="63" t="s">
        <v>15</v>
      </c>
      <c r="D12" s="20"/>
      <c r="E12" s="20"/>
      <c r="F12" s="20"/>
      <c r="G12" s="20"/>
      <c r="H12" s="20"/>
      <c r="I12" s="20"/>
      <c r="J12" s="20"/>
      <c r="K12" s="20"/>
    </row>
    <row r="13" spans="4:11" ht="20.25">
      <c r="D13" s="20"/>
      <c r="E13" s="72"/>
      <c r="F13" s="20"/>
      <c r="G13" s="20"/>
      <c r="H13" s="20"/>
      <c r="I13" s="20"/>
      <c r="J13" s="20"/>
      <c r="K13" s="20"/>
    </row>
    <row r="14" spans="1:11" ht="20.25">
      <c r="A14" s="28"/>
      <c r="B14" s="28"/>
      <c r="C14" s="28"/>
      <c r="D14" s="28"/>
      <c r="E14" s="73" t="s">
        <v>20</v>
      </c>
      <c r="F14" s="28"/>
      <c r="G14" s="28"/>
      <c r="H14" s="28"/>
      <c r="I14" s="28"/>
      <c r="J14" s="28"/>
      <c r="K14" s="28"/>
    </row>
    <row r="15" spans="1:11" ht="36">
      <c r="A15" s="29" t="s">
        <v>54</v>
      </c>
      <c r="B15" s="29" t="s">
        <v>55</v>
      </c>
      <c r="C15" s="29" t="s">
        <v>56</v>
      </c>
      <c r="D15" s="28"/>
      <c r="E15" s="3"/>
      <c r="F15" s="28"/>
      <c r="G15" s="28"/>
      <c r="H15" s="28"/>
      <c r="I15" s="28"/>
      <c r="J15" s="28"/>
      <c r="K15" s="28"/>
    </row>
    <row r="16" spans="1:11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2.75">
      <c r="A17" s="239"/>
      <c r="B17" s="239"/>
      <c r="C17" s="239"/>
      <c r="D17" s="239"/>
      <c r="E17" s="239"/>
      <c r="F17" s="239"/>
      <c r="G17" s="239"/>
      <c r="H17" s="239"/>
      <c r="I17" s="239"/>
      <c r="J17" s="239"/>
      <c r="K17" s="239"/>
    </row>
    <row r="18" spans="1:11" ht="12.75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K18" s="239"/>
    </row>
    <row r="19" spans="1:11" ht="12.75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</row>
    <row r="20" spans="1:11" ht="12.75">
      <c r="A20" s="239"/>
      <c r="B20" s="239"/>
      <c r="C20" s="239"/>
      <c r="D20" s="239"/>
      <c r="E20" s="239"/>
      <c r="F20" s="239"/>
      <c r="G20" s="239"/>
      <c r="H20" s="239"/>
      <c r="I20" s="239"/>
      <c r="J20" s="239"/>
      <c r="K20" s="239"/>
    </row>
    <row r="21" spans="1:11" ht="12.75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</row>
    <row r="22" spans="1:11" ht="12.75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</row>
    <row r="23" spans="1:11" ht="12.75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</row>
    <row r="24" spans="1:11" ht="12.75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239"/>
    </row>
    <row r="25" spans="1:11" ht="12.75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</row>
    <row r="26" spans="1:11" ht="12.75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</row>
    <row r="27" spans="1:11" ht="12.75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</row>
    <row r="28" spans="1:11" ht="12.75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239"/>
    </row>
    <row r="29" spans="1:11" ht="12.75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</row>
    <row r="30" spans="1:11" ht="12.75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</row>
    <row r="31" spans="1:11" ht="12.75">
      <c r="A31" s="239"/>
      <c r="B31" s="239"/>
      <c r="C31" s="239"/>
      <c r="D31" s="239"/>
      <c r="E31" s="239"/>
      <c r="F31" s="239"/>
      <c r="G31" s="239"/>
      <c r="H31" s="239"/>
      <c r="I31" s="239"/>
      <c r="J31" s="239"/>
      <c r="K31" s="239"/>
    </row>
    <row r="32" spans="1:11" ht="12.75">
      <c r="A32" s="239"/>
      <c r="B32" s="239"/>
      <c r="C32" s="239"/>
      <c r="D32" s="239"/>
      <c r="E32" s="239"/>
      <c r="F32" s="239"/>
      <c r="G32" s="239"/>
      <c r="H32" s="239"/>
      <c r="I32" s="239"/>
      <c r="J32" s="239"/>
      <c r="K32" s="239"/>
    </row>
    <row r="33" spans="1:11" ht="12.75">
      <c r="A33" s="239"/>
      <c r="B33" s="239"/>
      <c r="C33" s="239"/>
      <c r="D33" s="239"/>
      <c r="E33" s="239"/>
      <c r="F33" s="239"/>
      <c r="G33" s="239"/>
      <c r="H33" s="239"/>
      <c r="I33" s="239"/>
      <c r="J33" s="239"/>
      <c r="K33" s="239"/>
    </row>
    <row r="34" spans="1:11" ht="12.7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</row>
    <row r="35" spans="1:11" ht="12.75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</row>
    <row r="36" spans="1:11" ht="12.7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</row>
    <row r="37" spans="1:11" ht="12.75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</row>
    <row r="38" spans="1:11" ht="12.75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</row>
    <row r="39" spans="1:11" ht="12.75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39"/>
    </row>
    <row r="40" spans="1:11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</sheetData>
  <sheetProtection password="CF75" sheet="1" objects="1" scenarios="1"/>
  <mergeCells count="3">
    <mergeCell ref="A3:C3"/>
    <mergeCell ref="A17:K39"/>
    <mergeCell ref="E10:F10"/>
  </mergeCells>
  <hyperlinks>
    <hyperlink ref="E14" location="'Fee Calculator'!A1" display="Fee Calculator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I31"/>
  <sheetViews>
    <sheetView workbookViewId="0" topLeftCell="A1">
      <selection activeCell="H16" sqref="H16"/>
    </sheetView>
  </sheetViews>
  <sheetFormatPr defaultColWidth="9.140625" defaultRowHeight="12.75"/>
  <cols>
    <col min="1" max="1" width="22.421875" style="0" customWidth="1"/>
    <col min="2" max="2" width="12.57421875" style="0" customWidth="1"/>
    <col min="3" max="3" width="11.8515625" style="0" customWidth="1"/>
    <col min="4" max="4" width="15.57421875" style="0" customWidth="1"/>
    <col min="5" max="5" width="10.7109375" style="0" customWidth="1"/>
    <col min="6" max="6" width="6.28125" style="0" customWidth="1"/>
    <col min="7" max="7" width="4.421875" style="0" customWidth="1"/>
    <col min="8" max="8" width="40.28125" style="0" customWidth="1"/>
    <col min="9" max="9" width="40.421875" style="0" customWidth="1"/>
  </cols>
  <sheetData>
    <row r="1" spans="1:9" ht="23.25">
      <c r="A1" s="246" t="s">
        <v>183</v>
      </c>
      <c r="B1" s="247"/>
      <c r="C1" s="247"/>
      <c r="D1" s="247"/>
      <c r="E1" s="248"/>
      <c r="F1" s="3"/>
      <c r="G1" s="3"/>
      <c r="H1" s="3"/>
      <c r="I1" s="3"/>
    </row>
    <row r="2" spans="1:9" ht="6" customHeight="1">
      <c r="A2" s="3"/>
      <c r="B2" s="3"/>
      <c r="C2" s="3"/>
      <c r="D2" s="3"/>
      <c r="E2" s="3"/>
      <c r="F2" s="3"/>
      <c r="G2" s="3"/>
      <c r="H2" s="3"/>
      <c r="I2" s="3"/>
    </row>
    <row r="3" spans="1:9" ht="18">
      <c r="A3" s="7" t="s">
        <v>184</v>
      </c>
      <c r="B3" s="7"/>
      <c r="C3" s="7"/>
      <c r="D3" s="7"/>
      <c r="E3" s="7"/>
      <c r="F3" s="3"/>
      <c r="G3" s="3"/>
      <c r="H3" s="3"/>
      <c r="I3" s="3"/>
    </row>
    <row r="4" spans="1:9" ht="9" customHeight="1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6"/>
      <c r="B5" s="46" t="s">
        <v>27</v>
      </c>
      <c r="C5" s="46" t="s">
        <v>28</v>
      </c>
      <c r="D5" s="4"/>
      <c r="E5" s="6" t="s">
        <v>31</v>
      </c>
      <c r="F5" s="4"/>
      <c r="G5" s="3"/>
      <c r="H5" s="3"/>
      <c r="I5" s="3"/>
    </row>
    <row r="6" spans="1:9" ht="12.75">
      <c r="A6" s="46" t="s">
        <v>25</v>
      </c>
      <c r="B6" s="46" t="s">
        <v>26</v>
      </c>
      <c r="C6" s="46" t="s">
        <v>29</v>
      </c>
      <c r="D6" s="12" t="s">
        <v>30</v>
      </c>
      <c r="E6" s="6" t="s">
        <v>30</v>
      </c>
      <c r="F6" s="4"/>
      <c r="G6" s="3"/>
      <c r="H6" s="3"/>
      <c r="I6" s="3"/>
    </row>
    <row r="7" spans="1:9" ht="12.75">
      <c r="A7" s="4"/>
      <c r="B7" s="4"/>
      <c r="C7" s="4"/>
      <c r="D7" s="8" t="s">
        <v>11</v>
      </c>
      <c r="E7" s="8" t="s">
        <v>11</v>
      </c>
      <c r="F7" s="3"/>
      <c r="G7" s="3"/>
      <c r="H7" s="3"/>
      <c r="I7" s="3"/>
    </row>
    <row r="8" spans="1:9" ht="17.25" customHeight="1">
      <c r="A8" s="38" t="s">
        <v>36</v>
      </c>
      <c r="B8" s="39">
        <v>18</v>
      </c>
      <c r="C8" s="39">
        <v>34</v>
      </c>
      <c r="D8" s="38">
        <f aca="true" t="shared" si="0" ref="D8:D13">IF(OR(B8&gt;10,C8&gt;100),C8*10,0)</f>
        <v>340</v>
      </c>
      <c r="E8" s="39">
        <f aca="true" t="shared" si="1" ref="E8:E13">IF(AND(B8&gt;9,C8&gt;100),"Gift","")</f>
      </c>
      <c r="F8" s="3"/>
      <c r="G8" s="3"/>
      <c r="H8" s="20"/>
      <c r="I8" s="3"/>
    </row>
    <row r="9" spans="1:9" ht="17.25" customHeight="1">
      <c r="A9" s="40" t="s">
        <v>179</v>
      </c>
      <c r="B9" s="41">
        <v>7</v>
      </c>
      <c r="C9" s="41">
        <v>85</v>
      </c>
      <c r="D9" s="47">
        <f t="shared" si="0"/>
        <v>0</v>
      </c>
      <c r="E9" s="41">
        <f t="shared" si="1"/>
      </c>
      <c r="F9" s="3"/>
      <c r="G9" s="3"/>
      <c r="H9" s="244" t="s">
        <v>51</v>
      </c>
      <c r="I9" s="3"/>
    </row>
    <row r="10" spans="1:9" ht="17.25" customHeight="1">
      <c r="A10" s="42" t="s">
        <v>180</v>
      </c>
      <c r="B10" s="43">
        <v>2</v>
      </c>
      <c r="C10" s="43">
        <v>144</v>
      </c>
      <c r="D10" s="38">
        <f t="shared" si="0"/>
        <v>1440</v>
      </c>
      <c r="E10" s="42">
        <f t="shared" si="1"/>
      </c>
      <c r="F10" s="3"/>
      <c r="G10" s="24"/>
      <c r="H10" s="245"/>
      <c r="I10" s="3"/>
    </row>
    <row r="11" spans="1:9" ht="15.75" customHeight="1">
      <c r="A11" s="40" t="s">
        <v>181</v>
      </c>
      <c r="B11" s="41">
        <v>13</v>
      </c>
      <c r="C11" s="41">
        <v>14</v>
      </c>
      <c r="D11" s="47">
        <f t="shared" si="0"/>
        <v>140</v>
      </c>
      <c r="E11" s="41">
        <f t="shared" si="1"/>
      </c>
      <c r="F11" s="3"/>
      <c r="G11" s="3"/>
      <c r="H11" s="3"/>
      <c r="I11" s="3"/>
    </row>
    <row r="12" spans="1:9" ht="16.5" customHeight="1">
      <c r="A12" s="44" t="s">
        <v>37</v>
      </c>
      <c r="B12" s="43">
        <v>26</v>
      </c>
      <c r="C12" s="43">
        <v>102</v>
      </c>
      <c r="D12" s="38">
        <f t="shared" si="0"/>
        <v>1020</v>
      </c>
      <c r="E12" s="43" t="str">
        <f t="shared" si="1"/>
        <v>Gift</v>
      </c>
      <c r="F12" s="3"/>
      <c r="G12" s="3"/>
      <c r="H12" s="3"/>
      <c r="I12" s="3"/>
    </row>
    <row r="13" spans="1:9" ht="16.5" customHeight="1">
      <c r="A13" s="40" t="s">
        <v>38</v>
      </c>
      <c r="B13" s="41">
        <v>9</v>
      </c>
      <c r="C13" s="41">
        <v>110</v>
      </c>
      <c r="D13" s="47">
        <f t="shared" si="0"/>
        <v>1100</v>
      </c>
      <c r="E13" s="41">
        <f t="shared" si="1"/>
      </c>
      <c r="F13" s="3"/>
      <c r="G13" s="3"/>
      <c r="H13" s="3"/>
      <c r="I13" s="3"/>
    </row>
    <row r="14" spans="1:9" ht="6.7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8">
      <c r="A16" s="34" t="s">
        <v>30</v>
      </c>
      <c r="B16" s="45" t="s">
        <v>62</v>
      </c>
      <c r="C16" s="10"/>
      <c r="D16" s="10"/>
      <c r="E16" s="10"/>
      <c r="F16" s="21" t="s">
        <v>33</v>
      </c>
      <c r="G16" s="10"/>
      <c r="H16" s="3"/>
      <c r="I16" s="3"/>
    </row>
    <row r="17" spans="1:9" ht="18">
      <c r="A17" s="35" t="s">
        <v>32</v>
      </c>
      <c r="B17" s="10"/>
      <c r="C17" s="10"/>
      <c r="D17" s="10"/>
      <c r="E17" s="118" t="s">
        <v>34</v>
      </c>
      <c r="F17" s="21" t="s">
        <v>35</v>
      </c>
      <c r="G17" s="10"/>
      <c r="H17" s="3"/>
      <c r="I17" s="3"/>
    </row>
    <row r="18" spans="1:9" ht="9" customHeight="1">
      <c r="A18" s="36"/>
      <c r="B18" s="3"/>
      <c r="C18" s="3"/>
      <c r="D18" s="3"/>
      <c r="E18" s="3"/>
      <c r="F18" s="36"/>
      <c r="G18" s="3"/>
      <c r="H18" s="3"/>
      <c r="I18" s="3"/>
    </row>
    <row r="19" spans="1:9" ht="18">
      <c r="A19" s="36"/>
      <c r="B19" s="242" t="s">
        <v>182</v>
      </c>
      <c r="C19" s="243"/>
      <c r="D19" s="243"/>
      <c r="E19" s="3"/>
      <c r="F19" s="36"/>
      <c r="G19" s="3"/>
      <c r="H19" s="3"/>
      <c r="I19" s="3"/>
    </row>
    <row r="20" spans="1:9" ht="18">
      <c r="A20" s="36"/>
      <c r="B20" s="3"/>
      <c r="C20" s="3"/>
      <c r="D20" s="3"/>
      <c r="E20" s="3"/>
      <c r="F20" s="36"/>
      <c r="G20" s="3"/>
      <c r="H20" s="3"/>
      <c r="I20" s="3"/>
    </row>
    <row r="21" spans="1:9" ht="18">
      <c r="A21" s="37" t="s">
        <v>39</v>
      </c>
      <c r="B21" s="45" t="s">
        <v>185</v>
      </c>
      <c r="C21" s="10"/>
      <c r="D21" s="10"/>
      <c r="E21" s="10"/>
      <c r="F21" s="21" t="s">
        <v>41</v>
      </c>
      <c r="G21" s="10"/>
      <c r="H21" s="3"/>
      <c r="I21" s="3"/>
    </row>
    <row r="22" spans="1:9" ht="18">
      <c r="A22" s="35" t="s">
        <v>42</v>
      </c>
      <c r="B22" s="10"/>
      <c r="C22" s="10"/>
      <c r="D22" s="10"/>
      <c r="E22" s="118" t="s">
        <v>40</v>
      </c>
      <c r="F22" s="21" t="s">
        <v>35</v>
      </c>
      <c r="G22" s="10"/>
      <c r="H22" s="3"/>
      <c r="I22" s="3"/>
    </row>
    <row r="23" spans="1:9" ht="9.75" customHeight="1">
      <c r="A23" s="3"/>
      <c r="B23" s="3"/>
      <c r="C23" s="3"/>
      <c r="D23" s="3"/>
      <c r="E23" s="3"/>
      <c r="F23" s="3"/>
      <c r="G23" s="3"/>
      <c r="H23" s="3"/>
      <c r="I23" s="3"/>
    </row>
    <row r="24" spans="1:9" ht="18">
      <c r="A24" s="3"/>
      <c r="B24" s="242" t="s">
        <v>233</v>
      </c>
      <c r="C24" s="243"/>
      <c r="D24" s="243"/>
      <c r="E24" s="3"/>
      <c r="F24" s="3"/>
      <c r="G24" s="3"/>
      <c r="H24" s="3"/>
      <c r="I24" s="3"/>
    </row>
    <row r="25" spans="1:9" ht="9.75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9" ht="24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52.5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02.75" customHeight="1">
      <c r="A31" s="3"/>
      <c r="B31" s="3"/>
      <c r="C31" s="3"/>
      <c r="D31" s="3"/>
      <c r="E31" s="3"/>
      <c r="F31" s="3"/>
      <c r="G31" s="3"/>
      <c r="H31" s="3"/>
      <c r="I31" s="3"/>
    </row>
  </sheetData>
  <sheetProtection password="CF75" sheet="1" objects="1" scenarios="1"/>
  <mergeCells count="4">
    <mergeCell ref="B24:D24"/>
    <mergeCell ref="B19:D19"/>
    <mergeCell ref="H9:H10"/>
    <mergeCell ref="A1:E1"/>
  </mergeCells>
  <hyperlinks>
    <hyperlink ref="H9" location="Cover!A1" display="HOME / COVER"/>
  </hyperlink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1:H29"/>
  <sheetViews>
    <sheetView workbookViewId="0" topLeftCell="A1">
      <selection activeCell="G19" sqref="G19"/>
    </sheetView>
  </sheetViews>
  <sheetFormatPr defaultColWidth="9.140625" defaultRowHeight="12.75"/>
  <cols>
    <col min="1" max="1" width="27.28125" style="0" customWidth="1"/>
    <col min="2" max="2" width="10.421875" style="0" customWidth="1"/>
    <col min="5" max="5" width="11.8515625" style="0" customWidth="1"/>
    <col min="7" max="7" width="58.140625" style="0" customWidth="1"/>
    <col min="8" max="8" width="56.28125" style="0" customWidth="1"/>
  </cols>
  <sheetData>
    <row r="1" spans="1:8" ht="26.25">
      <c r="A1" s="249" t="s">
        <v>47</v>
      </c>
      <c r="B1" s="249"/>
      <c r="C1" s="249"/>
      <c r="D1" s="249"/>
      <c r="E1" s="249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39.75" thickBot="1">
      <c r="A4" s="18" t="s">
        <v>48</v>
      </c>
      <c r="B4" s="18" t="s">
        <v>9</v>
      </c>
      <c r="C4" s="19" t="s">
        <v>67</v>
      </c>
      <c r="D4" s="19" t="s">
        <v>68</v>
      </c>
      <c r="E4" s="19" t="s">
        <v>49</v>
      </c>
      <c r="F4" s="3"/>
      <c r="G4" s="55" t="s">
        <v>63</v>
      </c>
      <c r="H4" s="3"/>
    </row>
    <row r="5" spans="1:8" ht="15">
      <c r="A5" s="51" t="s">
        <v>169</v>
      </c>
      <c r="B5" s="52">
        <v>39.99</v>
      </c>
      <c r="C5" s="54">
        <f>IF(B5&lt;100,5%,12%)</f>
        <v>0.05</v>
      </c>
      <c r="D5" s="53">
        <f aca="true" t="shared" si="0" ref="D5:D11">SUM(B5*C5)</f>
        <v>1.9995000000000003</v>
      </c>
      <c r="E5" s="53">
        <f aca="true" t="shared" si="1" ref="E5:E11">SUM(B5-D5)</f>
        <v>37.990500000000004</v>
      </c>
      <c r="F5" s="3"/>
      <c r="G5" s="48" t="s">
        <v>60</v>
      </c>
      <c r="H5" s="3"/>
    </row>
    <row r="6" spans="1:8" ht="15">
      <c r="A6" s="51" t="s">
        <v>170</v>
      </c>
      <c r="B6" s="52">
        <v>99</v>
      </c>
      <c r="C6" s="54">
        <f aca="true" t="shared" si="2" ref="C6:C11">IF(B6&lt;100,5%,12%)</f>
        <v>0.05</v>
      </c>
      <c r="D6" s="53">
        <f t="shared" si="0"/>
        <v>4.95</v>
      </c>
      <c r="E6" s="53">
        <f t="shared" si="1"/>
        <v>94.05</v>
      </c>
      <c r="F6" s="3"/>
      <c r="G6" s="49" t="s">
        <v>176</v>
      </c>
      <c r="H6" s="3"/>
    </row>
    <row r="7" spans="1:8" ht="15" customHeight="1" thickBot="1">
      <c r="A7" s="51" t="s">
        <v>171</v>
      </c>
      <c r="B7" s="52">
        <v>209</v>
      </c>
      <c r="C7" s="54">
        <f t="shared" si="2"/>
        <v>0.12</v>
      </c>
      <c r="D7" s="53">
        <f t="shared" si="0"/>
        <v>25.08</v>
      </c>
      <c r="E7" s="53">
        <f t="shared" si="1"/>
        <v>183.92000000000002</v>
      </c>
      <c r="F7" s="3"/>
      <c r="G7" s="50" t="s">
        <v>61</v>
      </c>
      <c r="H7" s="3"/>
    </row>
    <row r="8" spans="1:8" ht="15">
      <c r="A8" s="51" t="s">
        <v>172</v>
      </c>
      <c r="B8" s="52">
        <v>59.99</v>
      </c>
      <c r="C8" s="54">
        <f t="shared" si="2"/>
        <v>0.05</v>
      </c>
      <c r="D8" s="53">
        <f t="shared" si="0"/>
        <v>2.9995000000000003</v>
      </c>
      <c r="E8" s="53">
        <f t="shared" si="1"/>
        <v>56.990500000000004</v>
      </c>
      <c r="F8" s="3"/>
      <c r="G8" s="3"/>
      <c r="H8" s="3"/>
    </row>
    <row r="9" spans="1:8" ht="15">
      <c r="A9" s="51" t="s">
        <v>174</v>
      </c>
      <c r="B9" s="52">
        <v>85</v>
      </c>
      <c r="C9" s="54">
        <f t="shared" si="2"/>
        <v>0.05</v>
      </c>
      <c r="D9" s="53">
        <f t="shared" si="0"/>
        <v>4.25</v>
      </c>
      <c r="E9" s="53">
        <f t="shared" si="1"/>
        <v>80.75</v>
      </c>
      <c r="F9" s="3"/>
      <c r="G9" s="3"/>
      <c r="H9" s="3"/>
    </row>
    <row r="10" spans="1:8" ht="15">
      <c r="A10" s="51" t="s">
        <v>175</v>
      </c>
      <c r="B10" s="52">
        <v>29.95</v>
      </c>
      <c r="C10" s="54">
        <f t="shared" si="2"/>
        <v>0.05</v>
      </c>
      <c r="D10" s="53">
        <f t="shared" si="0"/>
        <v>1.4975</v>
      </c>
      <c r="E10" s="53">
        <f t="shared" si="1"/>
        <v>28.4525</v>
      </c>
      <c r="F10" s="3"/>
      <c r="G10" s="3"/>
      <c r="H10" s="3"/>
    </row>
    <row r="11" spans="1:8" ht="15">
      <c r="A11" s="51" t="s">
        <v>173</v>
      </c>
      <c r="B11" s="52">
        <v>299</v>
      </c>
      <c r="C11" s="54">
        <f t="shared" si="2"/>
        <v>0.12</v>
      </c>
      <c r="D11" s="53">
        <f t="shared" si="0"/>
        <v>35.879999999999995</v>
      </c>
      <c r="E11" s="53">
        <f t="shared" si="1"/>
        <v>263.12</v>
      </c>
      <c r="F11" s="3"/>
      <c r="G11" s="3"/>
      <c r="H11" s="3"/>
    </row>
    <row r="12" spans="1:8" ht="12.75">
      <c r="A12" s="3"/>
      <c r="B12" s="3"/>
      <c r="C12" s="3"/>
      <c r="D12" s="3"/>
      <c r="E12" s="3"/>
      <c r="F12" s="3"/>
      <c r="G12" s="3"/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26.25">
      <c r="A14" s="250" t="s">
        <v>177</v>
      </c>
      <c r="B14" s="250"/>
      <c r="C14" s="250"/>
      <c r="D14" s="250"/>
      <c r="E14" s="250"/>
      <c r="F14" s="3"/>
      <c r="G14" s="3"/>
      <c r="H14" s="3"/>
    </row>
    <row r="15" spans="1:8" ht="12.75">
      <c r="A15" s="3"/>
      <c r="B15" s="3"/>
      <c r="C15" s="3"/>
      <c r="D15" s="3"/>
      <c r="E15" s="3"/>
      <c r="F15" s="3"/>
      <c r="G15" s="244" t="s">
        <v>51</v>
      </c>
      <c r="H15" s="3"/>
    </row>
    <row r="16" spans="1:8" ht="16.5" customHeight="1">
      <c r="A16" s="3"/>
      <c r="B16" s="33" t="s">
        <v>34</v>
      </c>
      <c r="C16" s="3"/>
      <c r="D16" s="3"/>
      <c r="E16" s="3"/>
      <c r="F16" s="24"/>
      <c r="G16" s="251"/>
      <c r="H16" s="3"/>
    </row>
    <row r="17" spans="1:8" ht="12.75">
      <c r="A17" s="32" t="s">
        <v>69</v>
      </c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26.25">
      <c r="A19" s="250" t="s">
        <v>178</v>
      </c>
      <c r="B19" s="250"/>
      <c r="C19" s="250"/>
      <c r="D19" s="250"/>
      <c r="E19" s="250"/>
      <c r="F19" s="3"/>
      <c r="G19" s="3"/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</sheetData>
  <sheetProtection password="CF75" sheet="1" objects="1" scenarios="1"/>
  <mergeCells count="4">
    <mergeCell ref="A1:E1"/>
    <mergeCell ref="A14:E14"/>
    <mergeCell ref="G15:G16"/>
    <mergeCell ref="A19:E19"/>
  </mergeCells>
  <hyperlinks>
    <hyperlink ref="G15" location="Cover!A1" display="HOME / COVER"/>
  </hyperlink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K35"/>
  <sheetViews>
    <sheetView workbookViewId="0" topLeftCell="A1">
      <selection activeCell="H6" sqref="H6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00390625" style="0" customWidth="1"/>
    <col min="4" max="4" width="11.8515625" style="0" customWidth="1"/>
    <col min="5" max="5" width="11.140625" style="0" customWidth="1"/>
    <col min="6" max="6" width="7.57421875" style="0" customWidth="1"/>
    <col min="7" max="7" width="3.28125" style="0" customWidth="1"/>
    <col min="8" max="8" width="25.57421875" style="0" customWidth="1"/>
    <col min="9" max="9" width="27.7109375" style="0" customWidth="1"/>
    <col min="10" max="10" width="44.7109375" style="0" customWidth="1"/>
  </cols>
  <sheetData>
    <row r="1" spans="1:11" ht="12.75">
      <c r="A1" s="101"/>
      <c r="B1" s="101"/>
      <c r="C1" s="101"/>
      <c r="D1" s="101"/>
      <c r="E1" s="101"/>
      <c r="F1" s="101"/>
      <c r="G1" s="101"/>
      <c r="H1" s="110" t="s">
        <v>74</v>
      </c>
      <c r="I1" s="111" t="s">
        <v>155</v>
      </c>
      <c r="J1" s="3"/>
      <c r="K1" s="3"/>
    </row>
    <row r="2" spans="1:11" ht="12.75">
      <c r="A2" s="101"/>
      <c r="B2" s="101"/>
      <c r="C2" s="101"/>
      <c r="D2" s="101"/>
      <c r="E2" s="101"/>
      <c r="F2" s="101"/>
      <c r="G2" s="101"/>
      <c r="H2" s="3"/>
      <c r="I2" s="3"/>
      <c r="J2" s="3"/>
      <c r="K2" s="3"/>
    </row>
    <row r="3" spans="1:11" ht="12.75">
      <c r="A3" s="101"/>
      <c r="B3" s="101"/>
      <c r="C3" s="101"/>
      <c r="D3" s="101"/>
      <c r="E3" s="101"/>
      <c r="F3" s="101"/>
      <c r="G3" s="101"/>
      <c r="H3" s="3"/>
      <c r="I3" s="3"/>
      <c r="J3" s="3"/>
      <c r="K3" s="3"/>
    </row>
    <row r="4" spans="1:11" ht="12.75">
      <c r="A4" s="101"/>
      <c r="B4" s="101"/>
      <c r="C4" s="101"/>
      <c r="D4" s="101"/>
      <c r="E4" s="101"/>
      <c r="F4" s="101"/>
      <c r="G4" s="101"/>
      <c r="H4" s="3"/>
      <c r="I4" s="3"/>
      <c r="J4" s="3"/>
      <c r="K4" s="3"/>
    </row>
    <row r="5" spans="1:11" ht="12.75">
      <c r="A5" s="101"/>
      <c r="B5" s="102" t="s">
        <v>89</v>
      </c>
      <c r="C5" s="101"/>
      <c r="D5" s="103" t="s">
        <v>90</v>
      </c>
      <c r="E5" s="101"/>
      <c r="F5" s="101"/>
      <c r="G5" s="101"/>
      <c r="H5" s="3"/>
      <c r="I5" s="3"/>
      <c r="J5" s="3"/>
      <c r="K5" s="3"/>
    </row>
    <row r="6" spans="1:11" ht="12.75">
      <c r="A6" s="101"/>
      <c r="B6" s="101"/>
      <c r="C6" s="101"/>
      <c r="D6" s="101"/>
      <c r="E6" s="101"/>
      <c r="F6" s="101"/>
      <c r="G6" s="101"/>
      <c r="H6" s="3"/>
      <c r="I6" s="3"/>
      <c r="J6" s="3"/>
      <c r="K6" s="3"/>
    </row>
    <row r="7" spans="1:11" ht="12.75">
      <c r="A7" s="75" t="s">
        <v>75</v>
      </c>
      <c r="B7" s="76"/>
      <c r="C7" s="104"/>
      <c r="D7" s="3"/>
      <c r="E7" s="3"/>
      <c r="F7" s="3"/>
      <c r="G7" s="3"/>
      <c r="H7" s="3"/>
      <c r="I7" s="3"/>
      <c r="J7" s="3"/>
      <c r="K7" s="3"/>
    </row>
    <row r="8" spans="1:11" ht="12.75">
      <c r="A8" s="75" t="s">
        <v>76</v>
      </c>
      <c r="B8" s="252">
        <f>IF($B$7="C","Cash",IF($B$7="","",VLOOKUP($B$7,Customers,2)))</f>
      </c>
      <c r="C8" s="252"/>
      <c r="D8" s="3"/>
      <c r="E8" s="3"/>
      <c r="F8" s="3"/>
      <c r="G8" s="104"/>
      <c r="H8" s="3"/>
      <c r="I8" s="3"/>
      <c r="J8" s="3"/>
      <c r="K8" s="3"/>
    </row>
    <row r="9" spans="1:11" ht="12.75">
      <c r="A9" s="106"/>
      <c r="B9" s="252">
        <f>IF($B$7="C","",IF($B$7="","",VLOOKUP($B$7,Customers,3)))</f>
      </c>
      <c r="C9" s="252"/>
      <c r="D9" s="74" t="s">
        <v>88</v>
      </c>
      <c r="E9" s="77"/>
      <c r="F9" s="104"/>
      <c r="G9" s="104"/>
      <c r="H9" s="3"/>
      <c r="I9" s="3"/>
      <c r="J9" s="3"/>
      <c r="K9" s="3"/>
    </row>
    <row r="10" spans="1:11" ht="12.75">
      <c r="A10" s="106"/>
      <c r="B10" s="107"/>
      <c r="C10" s="107"/>
      <c r="D10" s="108"/>
      <c r="E10" s="109"/>
      <c r="F10" s="3"/>
      <c r="G10" s="3"/>
      <c r="H10" s="3"/>
      <c r="I10" s="3"/>
      <c r="J10" s="3"/>
      <c r="K10" s="3"/>
    </row>
    <row r="11" spans="1:11" ht="12.75">
      <c r="A11" s="75" t="s">
        <v>73</v>
      </c>
      <c r="B11" s="79">
        <f ca="1">NOW()</f>
        <v>40226.629023726855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80" t="s">
        <v>77</v>
      </c>
      <c r="B13" s="80" t="s">
        <v>78</v>
      </c>
      <c r="C13" s="80" t="s">
        <v>79</v>
      </c>
      <c r="D13" s="81" t="s">
        <v>80</v>
      </c>
      <c r="E13" s="81" t="s">
        <v>81</v>
      </c>
      <c r="F13" s="3"/>
      <c r="G13" s="3"/>
      <c r="H13" s="3"/>
      <c r="I13" s="3"/>
      <c r="J13" s="3"/>
      <c r="K13" s="3"/>
    </row>
    <row r="14" spans="1:11" ht="12.75">
      <c r="A14" s="82"/>
      <c r="B14" s="82"/>
      <c r="C14" s="84">
        <f aca="true" t="shared" si="0" ref="C14:C29">IF(B14&lt;&gt;"",VLOOKUP(B14,InventoryA,2),"")</f>
      </c>
      <c r="D14" s="85">
        <f aca="true" t="shared" si="1" ref="D14:D29">IF(B14&lt;&gt;"",VLOOKUP(B14,InventoryA,3),"")</f>
      </c>
      <c r="E14" s="85">
        <f aca="true" t="shared" si="2" ref="E14:E29">IF(B14&lt;&gt;"",SUM(A14*D14),"")</f>
      </c>
      <c r="F14" s="3"/>
      <c r="G14" s="3"/>
      <c r="H14" s="3"/>
      <c r="I14" s="3"/>
      <c r="J14" s="3"/>
      <c r="K14" s="3"/>
    </row>
    <row r="15" spans="1:11" ht="12.75">
      <c r="A15" s="82"/>
      <c r="B15" s="82"/>
      <c r="C15" s="84">
        <f t="shared" si="0"/>
      </c>
      <c r="D15" s="85">
        <f t="shared" si="1"/>
      </c>
      <c r="E15" s="85">
        <f t="shared" si="2"/>
      </c>
      <c r="F15" s="3"/>
      <c r="G15" s="3"/>
      <c r="H15" s="3"/>
      <c r="I15" s="3"/>
      <c r="J15" s="3"/>
      <c r="K15" s="3"/>
    </row>
    <row r="16" spans="1:11" ht="12.75">
      <c r="A16" s="82"/>
      <c r="B16" s="82"/>
      <c r="C16" s="84">
        <f t="shared" si="0"/>
      </c>
      <c r="D16" s="85">
        <f t="shared" si="1"/>
      </c>
      <c r="E16" s="85">
        <f t="shared" si="2"/>
      </c>
      <c r="F16" s="3"/>
      <c r="G16" s="3"/>
      <c r="H16" s="3"/>
      <c r="I16" s="3"/>
      <c r="J16" s="3"/>
      <c r="K16" s="3"/>
    </row>
    <row r="17" spans="1:11" ht="12.75">
      <c r="A17" s="82"/>
      <c r="B17" s="82"/>
      <c r="C17" s="84">
        <f t="shared" si="0"/>
      </c>
      <c r="D17" s="85">
        <f t="shared" si="1"/>
      </c>
      <c r="E17" s="85">
        <f t="shared" si="2"/>
      </c>
      <c r="F17" s="3"/>
      <c r="G17" s="3"/>
      <c r="H17" s="3"/>
      <c r="I17" s="3"/>
      <c r="J17" s="3"/>
      <c r="K17" s="3"/>
    </row>
    <row r="18" spans="1:11" ht="12.75">
      <c r="A18" s="82"/>
      <c r="B18" s="82"/>
      <c r="C18" s="84">
        <f t="shared" si="0"/>
      </c>
      <c r="D18" s="85">
        <f t="shared" si="1"/>
      </c>
      <c r="E18" s="85">
        <f t="shared" si="2"/>
      </c>
      <c r="F18" s="105"/>
      <c r="G18" s="3"/>
      <c r="H18" s="3"/>
      <c r="I18" s="3"/>
      <c r="J18" s="3"/>
      <c r="K18" s="3"/>
    </row>
    <row r="19" spans="1:11" ht="12.75">
      <c r="A19" s="82"/>
      <c r="B19" s="82"/>
      <c r="C19" s="84">
        <f t="shared" si="0"/>
      </c>
      <c r="D19" s="85">
        <f t="shared" si="1"/>
      </c>
      <c r="E19" s="85">
        <f t="shared" si="2"/>
      </c>
      <c r="F19" s="3"/>
      <c r="G19" s="3"/>
      <c r="H19" s="3"/>
      <c r="I19" s="3"/>
      <c r="J19" s="3"/>
      <c r="K19" s="3"/>
    </row>
    <row r="20" spans="1:11" ht="12.75">
      <c r="A20" s="82"/>
      <c r="B20" s="82"/>
      <c r="C20" s="84">
        <f t="shared" si="0"/>
      </c>
      <c r="D20" s="85">
        <f t="shared" si="1"/>
      </c>
      <c r="E20" s="85">
        <f t="shared" si="2"/>
      </c>
      <c r="F20" s="3"/>
      <c r="G20" s="3"/>
      <c r="H20" s="3"/>
      <c r="I20" s="3"/>
      <c r="J20" s="3"/>
      <c r="K20" s="3"/>
    </row>
    <row r="21" spans="1:11" ht="12.75">
      <c r="A21" s="82"/>
      <c r="B21" s="82"/>
      <c r="C21" s="84">
        <f t="shared" si="0"/>
      </c>
      <c r="D21" s="85">
        <f t="shared" si="1"/>
      </c>
      <c r="E21" s="85">
        <f t="shared" si="2"/>
      </c>
      <c r="F21" s="3"/>
      <c r="G21" s="3"/>
      <c r="H21" s="3"/>
      <c r="I21" s="3"/>
      <c r="J21" s="3"/>
      <c r="K21" s="3"/>
    </row>
    <row r="22" spans="1:11" ht="12.75">
      <c r="A22" s="82"/>
      <c r="B22" s="82"/>
      <c r="C22" s="84">
        <f t="shared" si="0"/>
      </c>
      <c r="D22" s="85">
        <f t="shared" si="1"/>
      </c>
      <c r="E22" s="85">
        <f t="shared" si="2"/>
      </c>
      <c r="F22" s="3"/>
      <c r="G22" s="3"/>
      <c r="H22" s="3"/>
      <c r="I22" s="3"/>
      <c r="J22" s="3"/>
      <c r="K22" s="3"/>
    </row>
    <row r="23" spans="1:11" ht="12.75">
      <c r="A23" s="82"/>
      <c r="B23" s="82"/>
      <c r="C23" s="84">
        <f t="shared" si="0"/>
      </c>
      <c r="D23" s="85">
        <f t="shared" si="1"/>
      </c>
      <c r="E23" s="85">
        <f t="shared" si="2"/>
      </c>
      <c r="F23" s="3"/>
      <c r="G23" s="3"/>
      <c r="H23" s="3"/>
      <c r="I23" s="3"/>
      <c r="J23" s="3"/>
      <c r="K23" s="3"/>
    </row>
    <row r="24" spans="1:11" ht="12.75">
      <c r="A24" s="82"/>
      <c r="B24" s="82"/>
      <c r="C24" s="84">
        <f t="shared" si="0"/>
      </c>
      <c r="D24" s="85">
        <f t="shared" si="1"/>
      </c>
      <c r="E24" s="85">
        <f t="shared" si="2"/>
      </c>
      <c r="F24" s="3"/>
      <c r="G24" s="3"/>
      <c r="H24" s="3"/>
      <c r="I24" s="3"/>
      <c r="J24" s="3"/>
      <c r="K24" s="3"/>
    </row>
    <row r="25" spans="1:11" ht="12.75">
      <c r="A25" s="82"/>
      <c r="B25" s="82"/>
      <c r="C25" s="84">
        <f t="shared" si="0"/>
      </c>
      <c r="D25" s="85">
        <f t="shared" si="1"/>
      </c>
      <c r="E25" s="85">
        <f t="shared" si="2"/>
      </c>
      <c r="F25" s="3"/>
      <c r="G25" s="3"/>
      <c r="H25" s="255" t="s">
        <v>158</v>
      </c>
      <c r="I25" s="3"/>
      <c r="J25" s="3"/>
      <c r="K25" s="3"/>
    </row>
    <row r="26" spans="1:11" ht="12.75" customHeight="1">
      <c r="A26" s="82"/>
      <c r="B26" s="82"/>
      <c r="C26" s="84">
        <f t="shared" si="0"/>
      </c>
      <c r="D26" s="85">
        <f t="shared" si="1"/>
      </c>
      <c r="E26" s="85">
        <f t="shared" si="2"/>
      </c>
      <c r="F26" s="3"/>
      <c r="G26" s="3"/>
      <c r="H26" s="255"/>
      <c r="I26" s="3"/>
      <c r="J26" s="3"/>
      <c r="K26" s="3"/>
    </row>
    <row r="27" spans="1:11" ht="12.75" customHeight="1">
      <c r="A27" s="82"/>
      <c r="B27" s="82"/>
      <c r="C27" s="84">
        <f t="shared" si="0"/>
      </c>
      <c r="D27" s="85">
        <f t="shared" si="1"/>
      </c>
      <c r="E27" s="85">
        <f t="shared" si="2"/>
      </c>
      <c r="F27" s="3"/>
      <c r="G27" s="3"/>
      <c r="H27" s="83"/>
      <c r="I27" s="3"/>
      <c r="J27" s="3"/>
      <c r="K27" s="3"/>
    </row>
    <row r="28" spans="1:11" ht="12.75" customHeight="1">
      <c r="A28" s="82"/>
      <c r="B28" s="82"/>
      <c r="C28" s="84">
        <f t="shared" si="0"/>
      </c>
      <c r="D28" s="85">
        <f t="shared" si="1"/>
      </c>
      <c r="E28" s="85">
        <f t="shared" si="2"/>
      </c>
      <c r="F28" s="3"/>
      <c r="G28" s="3"/>
      <c r="H28" s="253" t="s">
        <v>51</v>
      </c>
      <c r="I28" s="3"/>
      <c r="J28" s="3"/>
      <c r="K28" s="3"/>
    </row>
    <row r="29" spans="1:11" ht="12.75" customHeight="1">
      <c r="A29" s="82"/>
      <c r="B29" s="82"/>
      <c r="C29" s="84">
        <f t="shared" si="0"/>
      </c>
      <c r="D29" s="85">
        <f t="shared" si="1"/>
      </c>
      <c r="E29" s="85">
        <f t="shared" si="2"/>
      </c>
      <c r="F29" s="3"/>
      <c r="G29" s="3"/>
      <c r="H29" s="254"/>
      <c r="I29" s="3"/>
      <c r="J29" s="3"/>
      <c r="K29" s="3"/>
    </row>
    <row r="30" spans="1:11" ht="12.75">
      <c r="A30" s="3"/>
      <c r="B30" s="3"/>
      <c r="C30" s="3"/>
      <c r="D30" s="112" t="s">
        <v>82</v>
      </c>
      <c r="E30" s="87">
        <f>IF(B14&lt;&gt;"",SUM(E14:E29),0)</f>
        <v>0</v>
      </c>
      <c r="F30" s="3"/>
      <c r="G30" s="3"/>
      <c r="H30" s="3"/>
      <c r="I30" s="3"/>
      <c r="J30" s="3"/>
      <c r="K30" s="3"/>
    </row>
    <row r="31" spans="1:11" ht="13.5" thickBot="1">
      <c r="A31" s="3"/>
      <c r="B31" s="104"/>
      <c r="C31" s="105"/>
      <c r="D31" s="112" t="s">
        <v>83</v>
      </c>
      <c r="E31" s="88">
        <f>IF(E9="Y",(E30*0.1),0)</f>
        <v>0</v>
      </c>
      <c r="F31" s="3"/>
      <c r="G31" s="3"/>
      <c r="H31" s="3"/>
      <c r="I31" s="3"/>
      <c r="J31" s="3"/>
      <c r="K31" s="3"/>
    </row>
    <row r="32" spans="1:11" ht="13.5" thickBot="1">
      <c r="A32" s="3"/>
      <c r="B32" s="104"/>
      <c r="C32" s="3"/>
      <c r="D32" s="86" t="s">
        <v>84</v>
      </c>
      <c r="E32" s="100">
        <f>SUM(E30-E31)</f>
        <v>0</v>
      </c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9.75" customHeight="1">
      <c r="A34" s="3"/>
      <c r="B34" s="104"/>
      <c r="C34" s="3"/>
      <c r="D34" s="3"/>
      <c r="E34" s="3"/>
      <c r="F34" s="3"/>
      <c r="G34" s="3"/>
      <c r="H34" s="3"/>
      <c r="I34" s="3"/>
      <c r="J34" s="3"/>
      <c r="K34" s="3"/>
    </row>
    <row r="35" spans="1:11" ht="13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</sheetData>
  <sheetProtection password="CF75" sheet="1" objects="1" scenarios="1"/>
  <mergeCells count="4">
    <mergeCell ref="B8:C8"/>
    <mergeCell ref="B9:C9"/>
    <mergeCell ref="H28:H29"/>
    <mergeCell ref="H25:H26"/>
  </mergeCells>
  <dataValidations count="3">
    <dataValidation type="list" allowBlank="1" showInputMessage="1" showErrorMessage="1" sqref="E10">
      <formula1>"Y,N"</formula1>
    </dataValidation>
    <dataValidation type="whole" allowBlank="1" showInputMessage="1" showErrorMessage="1" sqref="B14:B29">
      <formula1>1001</formula1>
      <formula2>1024</formula2>
    </dataValidation>
    <dataValidation type="list" allowBlank="1" showInputMessage="1" showErrorMessage="1" sqref="E9">
      <formula1>"Y,N,y,n"</formula1>
    </dataValidation>
  </dataValidations>
  <hyperlinks>
    <hyperlink ref="H28" location="Cover!A1" display="HOME / COVER"/>
    <hyperlink ref="H25:H26" location="Inventory!A1" display="Information"/>
  </hyperlink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G14" sqref="G14"/>
    </sheetView>
  </sheetViews>
  <sheetFormatPr defaultColWidth="9.140625" defaultRowHeight="12.75"/>
  <cols>
    <col min="1" max="1" width="15.00390625" style="0" customWidth="1"/>
    <col min="2" max="2" width="40.7109375" style="0" customWidth="1"/>
    <col min="3" max="3" width="10.28125" style="0" bestFit="1" customWidth="1"/>
    <col min="7" max="7" width="20.28125" style="0" customWidth="1"/>
    <col min="8" max="8" width="18.00390625" style="0" customWidth="1"/>
    <col min="9" max="9" width="20.8515625" style="0" customWidth="1"/>
    <col min="10" max="10" width="25.7109375" style="0" customWidth="1"/>
    <col min="11" max="11" width="23.00390625" style="0" customWidth="1"/>
  </cols>
  <sheetData>
    <row r="1" spans="1:11" ht="12.75">
      <c r="A1" s="101"/>
      <c r="B1" s="101"/>
      <c r="C1" s="101"/>
      <c r="D1" s="101"/>
      <c r="E1" s="101"/>
      <c r="F1" s="101"/>
      <c r="G1" s="3"/>
      <c r="H1" s="3"/>
      <c r="I1" s="3"/>
      <c r="J1" s="3"/>
      <c r="K1" s="3"/>
    </row>
    <row r="2" spans="1:11" ht="12.75">
      <c r="A2" s="101"/>
      <c r="B2" s="101"/>
      <c r="C2" s="101"/>
      <c r="D2" s="101"/>
      <c r="E2" s="101"/>
      <c r="F2" s="101"/>
      <c r="G2" s="3"/>
      <c r="H2" s="3"/>
      <c r="I2" s="3"/>
      <c r="J2" s="3"/>
      <c r="K2" s="3"/>
    </row>
    <row r="3" spans="1:11" ht="12.75">
      <c r="A3" s="101"/>
      <c r="B3" s="101"/>
      <c r="C3" s="101"/>
      <c r="D3" s="101"/>
      <c r="E3" s="101"/>
      <c r="F3" s="101"/>
      <c r="G3" s="3"/>
      <c r="H3" s="3"/>
      <c r="I3" s="3"/>
      <c r="J3" s="3"/>
      <c r="K3" s="3"/>
    </row>
    <row r="4" spans="1:11" ht="12.75">
      <c r="A4" s="101"/>
      <c r="B4" s="101"/>
      <c r="C4" s="101"/>
      <c r="D4" s="101"/>
      <c r="E4" s="101"/>
      <c r="F4" s="101"/>
      <c r="G4" s="3"/>
      <c r="H4" s="3"/>
      <c r="I4" s="3"/>
      <c r="J4" s="3"/>
      <c r="K4" s="3"/>
    </row>
    <row r="5" spans="1:11" ht="12.75">
      <c r="A5" s="101"/>
      <c r="B5" s="102" t="str">
        <f>Invoice!$B$5</f>
        <v>381 Eucalyptus Drive, Rosewood</v>
      </c>
      <c r="C5" s="101"/>
      <c r="D5" s="101"/>
      <c r="E5" s="101"/>
      <c r="F5" s="101"/>
      <c r="G5" s="3"/>
      <c r="H5" s="3"/>
      <c r="I5" s="3"/>
      <c r="J5" s="3"/>
      <c r="K5" s="3"/>
    </row>
    <row r="6" spans="1:11" ht="12.75">
      <c r="A6" s="101"/>
      <c r="B6" s="101"/>
      <c r="C6" s="101"/>
      <c r="D6" s="101"/>
      <c r="E6" s="101"/>
      <c r="F6" s="101"/>
      <c r="G6" s="3"/>
      <c r="H6" s="3"/>
      <c r="I6" s="3"/>
      <c r="J6" s="3"/>
      <c r="K6" s="3"/>
    </row>
    <row r="7" spans="1:11" ht="12.75">
      <c r="A7" s="78">
        <v>1001</v>
      </c>
      <c r="B7" s="78" t="s">
        <v>91</v>
      </c>
      <c r="C7" s="98">
        <v>17.49</v>
      </c>
      <c r="D7" s="3"/>
      <c r="E7" s="9" t="s">
        <v>74</v>
      </c>
      <c r="F7" s="9" t="s">
        <v>155</v>
      </c>
      <c r="G7" s="3"/>
      <c r="H7" s="3"/>
      <c r="I7" s="3"/>
      <c r="J7" s="3"/>
      <c r="K7" s="3"/>
    </row>
    <row r="8" spans="1:11" ht="12.75">
      <c r="A8" s="78">
        <v>1002</v>
      </c>
      <c r="B8" s="78" t="s">
        <v>92</v>
      </c>
      <c r="C8" s="98">
        <v>19.85</v>
      </c>
      <c r="D8" s="3"/>
      <c r="E8" s="3"/>
      <c r="F8" s="3"/>
      <c r="G8" s="3"/>
      <c r="H8" s="3"/>
      <c r="I8" s="3"/>
      <c r="J8" s="3"/>
      <c r="K8" s="3"/>
    </row>
    <row r="9" spans="1:11" ht="12.75">
      <c r="A9" s="78">
        <v>1003</v>
      </c>
      <c r="B9" s="78" t="s">
        <v>93</v>
      </c>
      <c r="C9" s="98">
        <v>19.65</v>
      </c>
      <c r="D9" s="3"/>
      <c r="E9" s="3"/>
      <c r="F9" s="3"/>
      <c r="G9" s="3"/>
      <c r="H9" s="3"/>
      <c r="I9" s="3"/>
      <c r="J9" s="3"/>
      <c r="K9" s="3"/>
    </row>
    <row r="10" spans="1:11" ht="12.75">
      <c r="A10" s="78">
        <v>1004</v>
      </c>
      <c r="B10" s="78" t="s">
        <v>94</v>
      </c>
      <c r="C10" s="98">
        <v>22.95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78">
        <v>1005</v>
      </c>
      <c r="B11" s="78" t="s">
        <v>95</v>
      </c>
      <c r="C11" s="98">
        <v>55.65</v>
      </c>
      <c r="D11" s="3"/>
      <c r="E11" s="3"/>
      <c r="F11" s="3"/>
      <c r="G11" s="3"/>
      <c r="H11" s="3"/>
      <c r="I11" s="3"/>
      <c r="J11" s="3"/>
      <c r="K11" s="3"/>
    </row>
    <row r="12" spans="1:11" ht="12.75">
      <c r="A12" s="78">
        <v>1006</v>
      </c>
      <c r="B12" s="78" t="s">
        <v>96</v>
      </c>
      <c r="C12" s="98">
        <v>23.99</v>
      </c>
      <c r="D12" s="3"/>
      <c r="E12" s="3"/>
      <c r="F12" s="3"/>
      <c r="G12" s="3"/>
      <c r="H12" s="3"/>
      <c r="I12" s="3"/>
      <c r="J12" s="3"/>
      <c r="K12" s="3"/>
    </row>
    <row r="13" spans="1:11" ht="12.75">
      <c r="A13" s="78">
        <v>1007</v>
      </c>
      <c r="B13" s="78" t="s">
        <v>97</v>
      </c>
      <c r="C13" s="98">
        <v>3.2</v>
      </c>
      <c r="D13" s="3"/>
      <c r="E13" s="3"/>
      <c r="F13" s="3"/>
      <c r="G13" s="3"/>
      <c r="H13" s="3"/>
      <c r="I13" s="3"/>
      <c r="J13" s="3"/>
      <c r="K13" s="3"/>
    </row>
    <row r="14" spans="1:11" ht="12.75" customHeight="1">
      <c r="A14" s="78">
        <v>1008</v>
      </c>
      <c r="B14" s="78" t="s">
        <v>98</v>
      </c>
      <c r="C14" s="98">
        <v>32.99</v>
      </c>
      <c r="D14" s="3"/>
      <c r="E14" s="257" t="s">
        <v>63</v>
      </c>
      <c r="F14" s="257"/>
      <c r="G14" s="3"/>
      <c r="H14" s="3"/>
      <c r="I14" s="3"/>
      <c r="J14" s="3"/>
      <c r="K14" s="3"/>
    </row>
    <row r="15" spans="1:11" ht="12.75" customHeight="1">
      <c r="A15" s="78">
        <v>1009</v>
      </c>
      <c r="B15" s="78" t="s">
        <v>99</v>
      </c>
      <c r="C15" s="98">
        <v>22.5</v>
      </c>
      <c r="D15" s="3"/>
      <c r="E15" s="257"/>
      <c r="F15" s="257"/>
      <c r="G15" s="3"/>
      <c r="H15" s="3"/>
      <c r="I15" s="3"/>
      <c r="J15" s="3"/>
      <c r="K15" s="3"/>
    </row>
    <row r="16" spans="1:11" ht="12.75">
      <c r="A16" s="78">
        <v>1010</v>
      </c>
      <c r="B16" s="78" t="s">
        <v>100</v>
      </c>
      <c r="C16" s="98">
        <v>49.85</v>
      </c>
      <c r="D16" s="140">
        <v>1</v>
      </c>
      <c r="E16" s="256" t="s">
        <v>159</v>
      </c>
      <c r="F16" s="256"/>
      <c r="G16" s="256"/>
      <c r="H16" s="256"/>
      <c r="I16" s="3"/>
      <c r="J16" s="3"/>
      <c r="K16" s="3"/>
    </row>
    <row r="17" spans="1:11" ht="12.75">
      <c r="A17" s="78">
        <v>1011</v>
      </c>
      <c r="B17" s="78" t="s">
        <v>101</v>
      </c>
      <c r="C17" s="98">
        <v>22.89</v>
      </c>
      <c r="D17" s="141"/>
      <c r="E17" s="256" t="s">
        <v>160</v>
      </c>
      <c r="F17" s="256"/>
      <c r="G17" s="256"/>
      <c r="H17" s="256"/>
      <c r="I17" s="3"/>
      <c r="J17" s="3"/>
      <c r="K17" s="3"/>
    </row>
    <row r="18" spans="1:11" ht="12.75">
      <c r="A18" s="78">
        <v>1012</v>
      </c>
      <c r="B18" s="78" t="s">
        <v>102</v>
      </c>
      <c r="C18" s="98">
        <v>12.99</v>
      </c>
      <c r="D18" s="140">
        <v>2</v>
      </c>
      <c r="E18" s="120" t="s">
        <v>161</v>
      </c>
      <c r="F18" s="120"/>
      <c r="G18" s="120"/>
      <c r="H18" s="3"/>
      <c r="I18" s="3"/>
      <c r="J18" s="3"/>
      <c r="K18" s="3"/>
    </row>
    <row r="19" spans="1:11" ht="12.75">
      <c r="A19" s="78">
        <v>1013</v>
      </c>
      <c r="B19" s="78" t="s">
        <v>103</v>
      </c>
      <c r="C19" s="98">
        <v>13.45</v>
      </c>
      <c r="D19" s="141"/>
      <c r="E19" s="120" t="s">
        <v>162</v>
      </c>
      <c r="F19" s="120"/>
      <c r="G19" s="120"/>
      <c r="H19" s="3"/>
      <c r="I19" s="3"/>
      <c r="J19" s="3"/>
      <c r="K19" s="3"/>
    </row>
    <row r="20" spans="1:11" ht="12.75">
      <c r="A20" s="78">
        <v>1014</v>
      </c>
      <c r="B20" s="97" t="s">
        <v>104</v>
      </c>
      <c r="C20" s="99">
        <v>5.45</v>
      </c>
      <c r="D20" s="140">
        <v>3</v>
      </c>
      <c r="E20" s="120" t="s">
        <v>163</v>
      </c>
      <c r="F20" s="120"/>
      <c r="G20" s="120"/>
      <c r="H20" s="3"/>
      <c r="I20" s="3"/>
      <c r="J20" s="3"/>
      <c r="K20" s="3"/>
    </row>
    <row r="21" spans="1:11" ht="12.75">
      <c r="A21" s="78">
        <v>1015</v>
      </c>
      <c r="B21" s="97" t="s">
        <v>105</v>
      </c>
      <c r="C21" s="99">
        <v>19.99</v>
      </c>
      <c r="D21" s="140"/>
      <c r="E21" s="120" t="s">
        <v>164</v>
      </c>
      <c r="F21" s="120"/>
      <c r="G21" s="120"/>
      <c r="H21" s="3"/>
      <c r="I21" s="3"/>
      <c r="J21" s="3"/>
      <c r="K21" s="3"/>
    </row>
    <row r="22" spans="1:11" ht="12.75">
      <c r="A22" s="78">
        <v>1016</v>
      </c>
      <c r="B22" s="97" t="s">
        <v>106</v>
      </c>
      <c r="C22" s="99">
        <v>16.75</v>
      </c>
      <c r="D22" s="140">
        <v>4</v>
      </c>
      <c r="E22" s="120" t="s">
        <v>165</v>
      </c>
      <c r="F22" s="120"/>
      <c r="G22" s="120"/>
      <c r="H22" s="3"/>
      <c r="I22" s="3"/>
      <c r="J22" s="3"/>
      <c r="K22" s="3"/>
    </row>
    <row r="23" spans="1:11" ht="12.75">
      <c r="A23" s="78">
        <v>1017</v>
      </c>
      <c r="B23" s="97" t="s">
        <v>107</v>
      </c>
      <c r="C23" s="99">
        <v>87.9</v>
      </c>
      <c r="D23" s="140">
        <v>5</v>
      </c>
      <c r="E23" s="120" t="s">
        <v>166</v>
      </c>
      <c r="F23" s="120"/>
      <c r="G23" s="120"/>
      <c r="H23" s="3"/>
      <c r="I23" s="3"/>
      <c r="J23" s="3"/>
      <c r="K23" s="3"/>
    </row>
    <row r="24" spans="1:11" ht="12.75">
      <c r="A24" s="78">
        <v>1018</v>
      </c>
      <c r="B24" s="97" t="s">
        <v>108</v>
      </c>
      <c r="C24" s="99">
        <v>185</v>
      </c>
      <c r="D24" s="140">
        <v>6</v>
      </c>
      <c r="E24" s="120" t="s">
        <v>167</v>
      </c>
      <c r="F24" s="120"/>
      <c r="G24" s="120"/>
      <c r="H24" s="3"/>
      <c r="I24" s="3"/>
      <c r="J24" s="3"/>
      <c r="K24" s="3"/>
    </row>
    <row r="25" spans="1:11" ht="12.75">
      <c r="A25" s="78">
        <v>1019</v>
      </c>
      <c r="B25" s="97" t="s">
        <v>109</v>
      </c>
      <c r="C25" s="99">
        <v>89.9</v>
      </c>
      <c r="D25" s="3"/>
      <c r="E25" s="3"/>
      <c r="F25" s="3"/>
      <c r="G25" s="3"/>
      <c r="H25" s="3"/>
      <c r="I25" s="3"/>
      <c r="J25" s="3"/>
      <c r="K25" s="3"/>
    </row>
    <row r="26" spans="1:11" ht="12.75">
      <c r="A26" s="78">
        <v>1020</v>
      </c>
      <c r="B26" s="97" t="s">
        <v>110</v>
      </c>
      <c r="C26" s="99">
        <v>54.6</v>
      </c>
      <c r="D26" s="3"/>
      <c r="E26" s="3"/>
      <c r="F26" s="3"/>
      <c r="G26" s="121" t="s">
        <v>168</v>
      </c>
      <c r="H26" s="3"/>
      <c r="I26" s="3"/>
      <c r="J26" s="3"/>
      <c r="K26" s="3"/>
    </row>
    <row r="27" spans="1:11" ht="12.75">
      <c r="A27" s="78">
        <v>1021</v>
      </c>
      <c r="B27" s="97" t="s">
        <v>111</v>
      </c>
      <c r="C27" s="99">
        <v>58.99</v>
      </c>
      <c r="D27" s="3"/>
      <c r="E27" s="3"/>
      <c r="F27" s="3"/>
      <c r="G27" s="119"/>
      <c r="H27" s="3"/>
      <c r="I27" s="3"/>
      <c r="J27" s="3"/>
      <c r="K27" s="3"/>
    </row>
    <row r="28" spans="1:11" ht="12.75">
      <c r="A28" s="78">
        <v>1022</v>
      </c>
      <c r="B28" s="97" t="s">
        <v>234</v>
      </c>
      <c r="C28" s="99">
        <v>99</v>
      </c>
      <c r="D28" s="3"/>
      <c r="E28" s="3"/>
      <c r="F28" s="3"/>
      <c r="G28" s="3"/>
      <c r="H28" s="3"/>
      <c r="I28" s="3"/>
      <c r="J28" s="3"/>
      <c r="K28" s="3"/>
    </row>
    <row r="29" spans="1:11" ht="12.75">
      <c r="A29" s="78">
        <v>1023</v>
      </c>
      <c r="B29" s="97" t="s">
        <v>112</v>
      </c>
      <c r="C29" s="99">
        <v>9.99</v>
      </c>
      <c r="D29" s="3"/>
      <c r="E29" s="3"/>
      <c r="F29" s="3"/>
      <c r="G29" s="3"/>
      <c r="H29" s="3"/>
      <c r="I29" s="3"/>
      <c r="J29" s="3"/>
      <c r="K29" s="3"/>
    </row>
    <row r="30" spans="1:11" ht="12.75">
      <c r="A30" s="91">
        <v>1024</v>
      </c>
      <c r="B30" s="97" t="s">
        <v>113</v>
      </c>
      <c r="C30" s="99">
        <v>99</v>
      </c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3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83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86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sheetProtection password="CF75" sheet="1" objects="1" scenarios="1"/>
  <mergeCells count="3">
    <mergeCell ref="E17:H17"/>
    <mergeCell ref="E16:H16"/>
    <mergeCell ref="E14:F15"/>
  </mergeCells>
  <hyperlinks>
    <hyperlink ref="G26" location="Invoice!A1" display="Return to Invoice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Geoff Moss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Moss</dc:creator>
  <cp:keywords/>
  <dc:description/>
  <cp:lastModifiedBy>Geoff Moss</cp:lastModifiedBy>
  <cp:lastPrinted>2004-08-27T05:15:47Z</cp:lastPrinted>
  <dcterms:created xsi:type="dcterms:W3CDTF">2004-08-25T10:29:46Z</dcterms:created>
  <dcterms:modified xsi:type="dcterms:W3CDTF">2010-02-17T04:05:47Z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