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0620" activeTab="0"/>
  </bookViews>
  <sheets>
    <sheet name="Data" sheetId="1" r:id="rId1"/>
    <sheet name="Summary" sheetId="2" r:id="rId2"/>
    <sheet name="Setup" sheetId="3" r:id="rId3"/>
  </sheets>
  <definedNames>
    <definedName name="bonusrate">'Setup'!$B$18</definedName>
    <definedName name="depts">'Data'!$D$2:$D$9</definedName>
    <definedName name="genders">#REF!</definedName>
    <definedName name="gross">'Data'!$P$2:$P$9</definedName>
    <definedName name="nett">'Data'!$T$2:$T$9</definedName>
    <definedName name="normal">'Data'!$H$2:$H$9</definedName>
    <definedName name="ot">'Data'!$J$2:$J$9</definedName>
    <definedName name="overtimerate">'Setup'!$B$19</definedName>
    <definedName name="sales">'Data'!$G$2:$G$9</definedName>
    <definedName name="sections">'Setup'!$A$4:$A$7</definedName>
    <definedName name="sectiontable">'Setup'!$A$4:$G$7</definedName>
    <definedName name="sex">'Data'!$C$2:$C$9</definedName>
    <definedName name="sexes">'Setup'!$A$22:$A$23</definedName>
    <definedName name="surnames">'Data'!$A$2:$A$9</definedName>
    <definedName name="tax">'Data'!$R$2:$R$9</definedName>
    <definedName name="taxtable">'Setup'!$A$12:$C$16</definedName>
    <definedName name="underworked">'Data'!$I$2:$I$9</definedName>
    <definedName name="worked">'Data'!$F$2:$F$9</definedName>
  </definedNames>
  <calcPr fullCalcOnLoad="1"/>
</workbook>
</file>

<file path=xl/sharedStrings.xml><?xml version="1.0" encoding="utf-8"?>
<sst xmlns="http://schemas.openxmlformats.org/spreadsheetml/2006/main" count="93" uniqueCount="70">
  <si>
    <t>Surname</t>
  </si>
  <si>
    <t>Firstname</t>
  </si>
  <si>
    <t>Sales</t>
  </si>
  <si>
    <t>Accounts</t>
  </si>
  <si>
    <t>Management</t>
  </si>
  <si>
    <t>Manufacture</t>
  </si>
  <si>
    <t>Normal hours/week</t>
  </si>
  <si>
    <t>Y</t>
  </si>
  <si>
    <t>N</t>
  </si>
  <si>
    <t>Base pay $/hr</t>
  </si>
  <si>
    <t>Rate</t>
  </si>
  <si>
    <t>and up</t>
  </si>
  <si>
    <t>TAX RATES (weekly gross)</t>
  </si>
  <si>
    <t>From $</t>
  </si>
  <si>
    <t>To $</t>
  </si>
  <si>
    <t>Overtime hours worked</t>
  </si>
  <si>
    <t>Overtime rate</t>
  </si>
  <si>
    <t>of normal rate</t>
  </si>
  <si>
    <t>Sales Bonus</t>
  </si>
  <si>
    <t>Female</t>
  </si>
  <si>
    <t>Male</t>
  </si>
  <si>
    <t>Section</t>
  </si>
  <si>
    <t>Has Parking Space?</t>
  </si>
  <si>
    <t>Parking Fee $</t>
  </si>
  <si>
    <t>Antelope</t>
  </si>
  <si>
    <t>Albert</t>
  </si>
  <si>
    <t>SECTIONS</t>
  </si>
  <si>
    <t>Parking fee $</t>
  </si>
  <si>
    <t>Tax $</t>
  </si>
  <si>
    <t>GROSS PAY $</t>
  </si>
  <si>
    <t>Sales Bonus $</t>
  </si>
  <si>
    <t>Weekly Sales $</t>
  </si>
  <si>
    <t>Overtime Pay $</t>
  </si>
  <si>
    <t>Regular Pay $</t>
  </si>
  <si>
    <t>Overtime Pay Rate $</t>
  </si>
  <si>
    <t>Regular Pay Rate $</t>
  </si>
  <si>
    <t>Buffalo</t>
  </si>
  <si>
    <t>Bertha</t>
  </si>
  <si>
    <t xml:space="preserve">Gender </t>
  </si>
  <si>
    <t>Tax Rate</t>
  </si>
  <si>
    <t>Sexes</t>
  </si>
  <si>
    <t>SECTION DATA</t>
  </si>
  <si>
    <t>Camel</t>
  </si>
  <si>
    <t>Charles</t>
  </si>
  <si>
    <t>Dingo</t>
  </si>
  <si>
    <t>Danielle</t>
  </si>
  <si>
    <t>Eagle</t>
  </si>
  <si>
    <t>Ernest</t>
  </si>
  <si>
    <t>Flamingo</t>
  </si>
  <si>
    <t>Frances</t>
  </si>
  <si>
    <t>Goose</t>
  </si>
  <si>
    <t>Gary</t>
  </si>
  <si>
    <t>Hamster</t>
  </si>
  <si>
    <t>Henrietta</t>
  </si>
  <si>
    <t>NETT PAY $</t>
  </si>
  <si>
    <t>WAGES SUMMARY</t>
  </si>
  <si>
    <t>Total wages paid</t>
  </si>
  <si>
    <t>Total staff</t>
  </si>
  <si>
    <t>Total males</t>
  </si>
  <si>
    <t>Total females</t>
  </si>
  <si>
    <t xml:space="preserve">Total gross </t>
  </si>
  <si>
    <t>Total tax paid</t>
  </si>
  <si>
    <t>Number of staff underworking</t>
  </si>
  <si>
    <t>Under worked</t>
  </si>
  <si>
    <t>Number of sales staff</t>
  </si>
  <si>
    <t>Total sales</t>
  </si>
  <si>
    <t>Average sales per person</t>
  </si>
  <si>
    <t>Total Hours worked</t>
  </si>
  <si>
    <t>Expected Hours</t>
  </si>
  <si>
    <t>Version 4 - fixed regular pay rate formula 25/7/07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</si>
</sst>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1" fillId="0" borderId="1" xfId="0" applyFont="1" applyBorder="1" applyAlignment="1">
      <alignment horizontal="right"/>
    </xf>
    <xf numFmtId="9" fontId="0" fillId="2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1" fillId="2" borderId="1" xfId="0" applyFont="1" applyFill="1" applyBorder="1" applyAlignment="1">
      <alignment wrapText="1"/>
    </xf>
    <xf numFmtId="1" fontId="0" fillId="0" borderId="1" xfId="0" applyNumberFormat="1" applyBorder="1" applyAlignment="1">
      <alignment/>
    </xf>
    <xf numFmtId="10" fontId="0" fillId="2" borderId="1" xfId="0" applyNumberFormat="1" applyFill="1" applyBorder="1" applyAlignment="1">
      <alignment/>
    </xf>
    <xf numFmtId="9" fontId="0" fillId="0" borderId="1" xfId="19" applyBorder="1" applyAlignment="1">
      <alignment/>
    </xf>
    <xf numFmtId="44" fontId="0" fillId="0" borderId="0" xfId="17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2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4" fontId="0" fillId="0" borderId="0" xfId="17" applyAlignment="1">
      <alignment/>
    </xf>
    <xf numFmtId="0" fontId="0" fillId="0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2.28125" style="0" customWidth="1"/>
    <col min="2" max="2" width="11.7109375" style="0" customWidth="1"/>
    <col min="3" max="3" width="9.7109375" style="0" customWidth="1"/>
    <col min="4" max="4" width="11.7109375" style="0" customWidth="1"/>
    <col min="5" max="7" width="9.57421875" style="0" customWidth="1"/>
    <col min="8" max="8" width="8.7109375" style="0" customWidth="1"/>
    <col min="9" max="9" width="8.140625" style="0" customWidth="1"/>
    <col min="10" max="11" width="9.57421875" style="0" customWidth="1"/>
    <col min="12" max="12" width="8.421875" style="0" customWidth="1"/>
    <col min="15" max="15" width="8.57421875" style="0" customWidth="1"/>
    <col min="16" max="16" width="10.140625" style="0" customWidth="1"/>
    <col min="17" max="17" width="10.00390625" style="0" customWidth="1"/>
    <col min="18" max="18" width="9.421875" style="0" customWidth="1"/>
    <col min="20" max="20" width="9.28125" style="0" customWidth="1"/>
  </cols>
  <sheetData>
    <row r="1" spans="1:20" ht="42.75" customHeight="1">
      <c r="A1" s="8" t="s">
        <v>0</v>
      </c>
      <c r="B1" s="8" t="s">
        <v>1</v>
      </c>
      <c r="C1" s="8" t="s">
        <v>38</v>
      </c>
      <c r="D1" s="8" t="s">
        <v>21</v>
      </c>
      <c r="E1" s="22" t="s">
        <v>22</v>
      </c>
      <c r="F1" s="24" t="s">
        <v>67</v>
      </c>
      <c r="G1" s="24" t="s">
        <v>31</v>
      </c>
      <c r="H1" s="21" t="s">
        <v>68</v>
      </c>
      <c r="I1" s="19" t="s">
        <v>63</v>
      </c>
      <c r="J1" s="17" t="s">
        <v>15</v>
      </c>
      <c r="K1" s="17" t="s">
        <v>35</v>
      </c>
      <c r="L1" s="17" t="s">
        <v>34</v>
      </c>
      <c r="M1" s="17" t="s">
        <v>33</v>
      </c>
      <c r="N1" s="17" t="s">
        <v>32</v>
      </c>
      <c r="O1" s="17" t="s">
        <v>30</v>
      </c>
      <c r="P1" s="17" t="s">
        <v>29</v>
      </c>
      <c r="Q1" s="17" t="s">
        <v>39</v>
      </c>
      <c r="R1" s="17" t="s">
        <v>28</v>
      </c>
      <c r="S1" s="17" t="s">
        <v>27</v>
      </c>
      <c r="T1" s="18" t="s">
        <v>54</v>
      </c>
    </row>
    <row r="2" spans="1:20" ht="12.75">
      <c r="A2" s="3" t="s">
        <v>24</v>
      </c>
      <c r="B2" s="3" t="s">
        <v>25</v>
      </c>
      <c r="C2" s="3" t="s">
        <v>20</v>
      </c>
      <c r="D2" s="3" t="s">
        <v>4</v>
      </c>
      <c r="E2" s="23" t="s">
        <v>7</v>
      </c>
      <c r="F2" s="3">
        <v>39</v>
      </c>
      <c r="G2" s="3"/>
      <c r="H2" s="3">
        <v>38</v>
      </c>
      <c r="I2" s="3">
        <f aca="true" t="shared" si="0" ref="I2:I9">IF(F2&lt;H2,H2-F2,0)</f>
        <v>0</v>
      </c>
      <c r="J2" s="3">
        <f aca="true" t="shared" si="1" ref="J2:J9">IF(F2&gt;H2,F2-H2,0)</f>
        <v>1</v>
      </c>
      <c r="K2" s="7">
        <f aca="true" t="shared" si="2" ref="K2:K9">IF(D2&gt;"",VLOOKUP(D2,sectiontable,2),"")</f>
        <v>60</v>
      </c>
      <c r="L2" s="7">
        <f aca="true" t="shared" si="3" ref="L2:L9">IF(D2&gt;"",K2*overtimerate,"")</f>
        <v>90</v>
      </c>
      <c r="M2" s="7">
        <f>IF(D2&gt;"",H2*K2,"")</f>
        <v>2280</v>
      </c>
      <c r="N2" s="7">
        <f aca="true" t="shared" si="4" ref="N2:N9">IF(D2&gt;"",J2*L2,"")</f>
        <v>90</v>
      </c>
      <c r="O2" s="7">
        <f aca="true" t="shared" si="5" ref="O2:O9">IF(G2&gt;0,G2*bonusrate,"")</f>
      </c>
      <c r="P2" s="7">
        <f>SUM(M2,N2,O2)</f>
        <v>2370</v>
      </c>
      <c r="Q2" s="11">
        <f aca="true" t="shared" si="6" ref="Q2:Q9">IF(P2&gt;0,VLOOKUP(P2,taxtable,3),"")</f>
        <v>0.34</v>
      </c>
      <c r="R2" s="7">
        <f>IF(Q2&gt;0,-P2*Q2,0)</f>
        <v>-805.8000000000001</v>
      </c>
      <c r="S2" s="7">
        <f aca="true" t="shared" si="7" ref="S2:S9">IF(E2="Y",-VLOOKUP(D2,sectiontable,4),"")</f>
        <v>-19</v>
      </c>
      <c r="T2" s="16">
        <f>SUM(P2,R2,S2)</f>
        <v>1545.1999999999998</v>
      </c>
    </row>
    <row r="3" spans="1:20" ht="12.75">
      <c r="A3" s="3" t="s">
        <v>36</v>
      </c>
      <c r="B3" t="s">
        <v>37</v>
      </c>
      <c r="C3" s="3" t="s">
        <v>19</v>
      </c>
      <c r="D3" s="3" t="s">
        <v>4</v>
      </c>
      <c r="E3" s="23" t="s">
        <v>8</v>
      </c>
      <c r="F3" s="3">
        <v>40</v>
      </c>
      <c r="G3" s="3"/>
      <c r="H3" s="3">
        <f aca="true" t="shared" si="8" ref="H2:H9">IF(D3&gt;"",VLOOKUP(D3,sectiontable,3),"")</f>
        <v>38</v>
      </c>
      <c r="I3" s="3">
        <f t="shared" si="0"/>
        <v>0</v>
      </c>
      <c r="J3" s="3">
        <f t="shared" si="1"/>
        <v>2</v>
      </c>
      <c r="K3" s="7">
        <f t="shared" si="2"/>
        <v>60</v>
      </c>
      <c r="L3" s="7">
        <f t="shared" si="3"/>
        <v>90</v>
      </c>
      <c r="M3" s="7">
        <f aca="true" t="shared" si="9" ref="M3:M12">IF(D3&gt;"",H3*K3,"")</f>
        <v>2280</v>
      </c>
      <c r="N3" s="7">
        <f t="shared" si="4"/>
        <v>180</v>
      </c>
      <c r="O3" s="7">
        <f t="shared" si="5"/>
      </c>
      <c r="P3" s="7">
        <f aca="true" t="shared" si="10" ref="P3:P9">SUM(M3,N3,O3)</f>
        <v>2460</v>
      </c>
      <c r="Q3" s="11">
        <f t="shared" si="6"/>
        <v>0.34</v>
      </c>
      <c r="R3" s="7">
        <f aca="true" t="shared" si="11" ref="R3:R9">IF(Q3&gt;0,-P3*Q3,0)</f>
        <v>-836.4000000000001</v>
      </c>
      <c r="S3" s="7">
        <f t="shared" si="7"/>
      </c>
      <c r="T3" s="16">
        <f aca="true" t="shared" si="12" ref="T3:T9">SUM(P3,R3,S3)</f>
        <v>1623.6</v>
      </c>
    </row>
    <row r="4" spans="1:20" ht="12.75">
      <c r="A4" s="3" t="s">
        <v>42</v>
      </c>
      <c r="B4" s="3" t="s">
        <v>43</v>
      </c>
      <c r="C4" s="3" t="s">
        <v>20</v>
      </c>
      <c r="D4" s="3" t="s">
        <v>3</v>
      </c>
      <c r="E4" s="23" t="s">
        <v>7</v>
      </c>
      <c r="F4" s="3">
        <v>40</v>
      </c>
      <c r="G4" s="3"/>
      <c r="H4" s="3">
        <f t="shared" si="8"/>
        <v>45</v>
      </c>
      <c r="I4" s="3">
        <f t="shared" si="0"/>
        <v>5</v>
      </c>
      <c r="J4" s="3">
        <f t="shared" si="1"/>
        <v>0</v>
      </c>
      <c r="K4" s="7">
        <f t="shared" si="2"/>
        <v>35</v>
      </c>
      <c r="L4" s="7">
        <f t="shared" si="3"/>
        <v>52.5</v>
      </c>
      <c r="M4" s="7">
        <f t="shared" si="9"/>
        <v>1575</v>
      </c>
      <c r="N4" s="7">
        <f t="shared" si="4"/>
        <v>0</v>
      </c>
      <c r="O4" s="7">
        <f t="shared" si="5"/>
      </c>
      <c r="P4" s="7">
        <f t="shared" si="10"/>
        <v>1575</v>
      </c>
      <c r="Q4" s="11">
        <f t="shared" si="6"/>
        <v>0.34</v>
      </c>
      <c r="R4" s="7">
        <f t="shared" si="11"/>
        <v>-535.5</v>
      </c>
      <c r="S4" s="7">
        <f t="shared" si="7"/>
        <v>-12</v>
      </c>
      <c r="T4" s="16">
        <f t="shared" si="12"/>
        <v>1027.5</v>
      </c>
    </row>
    <row r="5" spans="1:20" ht="12.75">
      <c r="A5" s="3" t="s">
        <v>44</v>
      </c>
      <c r="B5" s="3" t="s">
        <v>45</v>
      </c>
      <c r="C5" s="3" t="s">
        <v>19</v>
      </c>
      <c r="D5" s="3" t="s">
        <v>3</v>
      </c>
      <c r="E5" s="23" t="s">
        <v>8</v>
      </c>
      <c r="F5" s="3">
        <v>50</v>
      </c>
      <c r="G5" s="3"/>
      <c r="H5" s="3">
        <f t="shared" si="8"/>
        <v>45</v>
      </c>
      <c r="I5" s="3">
        <f t="shared" si="0"/>
        <v>0</v>
      </c>
      <c r="J5" s="3">
        <f t="shared" si="1"/>
        <v>5</v>
      </c>
      <c r="K5" s="7">
        <f t="shared" si="2"/>
        <v>35</v>
      </c>
      <c r="L5" s="7">
        <f t="shared" si="3"/>
        <v>52.5</v>
      </c>
      <c r="M5" s="7">
        <f t="shared" si="9"/>
        <v>1575</v>
      </c>
      <c r="N5" s="7">
        <f t="shared" si="4"/>
        <v>262.5</v>
      </c>
      <c r="O5" s="7">
        <f t="shared" si="5"/>
      </c>
      <c r="P5" s="7">
        <f t="shared" si="10"/>
        <v>1837.5</v>
      </c>
      <c r="Q5" s="11">
        <f t="shared" si="6"/>
        <v>0.34</v>
      </c>
      <c r="R5" s="7">
        <f t="shared" si="11"/>
        <v>-624.75</v>
      </c>
      <c r="S5" s="7">
        <f t="shared" si="7"/>
      </c>
      <c r="T5" s="16">
        <f t="shared" si="12"/>
        <v>1212.75</v>
      </c>
    </row>
    <row r="6" spans="1:20" ht="12.75">
      <c r="A6" s="3" t="s">
        <v>46</v>
      </c>
      <c r="B6" s="3" t="s">
        <v>47</v>
      </c>
      <c r="C6" s="3" t="s">
        <v>20</v>
      </c>
      <c r="D6" s="3" t="s">
        <v>5</v>
      </c>
      <c r="E6" s="23" t="s">
        <v>7</v>
      </c>
      <c r="F6" s="3">
        <v>30</v>
      </c>
      <c r="G6" s="3"/>
      <c r="H6" s="3">
        <f t="shared" si="8"/>
        <v>40</v>
      </c>
      <c r="I6" s="3">
        <f t="shared" si="0"/>
        <v>10</v>
      </c>
      <c r="J6" s="3">
        <f t="shared" si="1"/>
        <v>0</v>
      </c>
      <c r="K6" s="7">
        <f t="shared" si="2"/>
        <v>25</v>
      </c>
      <c r="L6" s="7">
        <f t="shared" si="3"/>
        <v>37.5</v>
      </c>
      <c r="M6" s="7">
        <f t="shared" si="9"/>
        <v>1000</v>
      </c>
      <c r="N6" s="7">
        <f t="shared" si="4"/>
        <v>0</v>
      </c>
      <c r="O6" s="7">
        <f t="shared" si="5"/>
      </c>
      <c r="P6" s="7">
        <f t="shared" si="10"/>
        <v>1000</v>
      </c>
      <c r="Q6" s="11">
        <f t="shared" si="6"/>
        <v>0.23</v>
      </c>
      <c r="R6" s="7">
        <f t="shared" si="11"/>
        <v>-230</v>
      </c>
      <c r="S6" s="7">
        <f t="shared" si="7"/>
        <v>-5</v>
      </c>
      <c r="T6" s="16">
        <f t="shared" si="12"/>
        <v>765</v>
      </c>
    </row>
    <row r="7" spans="1:20" ht="12.75">
      <c r="A7" s="3" t="s">
        <v>48</v>
      </c>
      <c r="B7" s="3" t="s">
        <v>49</v>
      </c>
      <c r="C7" s="3" t="s">
        <v>19</v>
      </c>
      <c r="D7" s="3" t="s">
        <v>5</v>
      </c>
      <c r="E7" s="23" t="s">
        <v>8</v>
      </c>
      <c r="F7" s="3">
        <v>60</v>
      </c>
      <c r="G7" s="3"/>
      <c r="H7" s="3">
        <f t="shared" si="8"/>
        <v>40</v>
      </c>
      <c r="I7" s="3">
        <f t="shared" si="0"/>
        <v>0</v>
      </c>
      <c r="J7" s="3">
        <f t="shared" si="1"/>
        <v>20</v>
      </c>
      <c r="K7" s="7">
        <f t="shared" si="2"/>
        <v>25</v>
      </c>
      <c r="L7" s="7">
        <f t="shared" si="3"/>
        <v>37.5</v>
      </c>
      <c r="M7" s="7">
        <f t="shared" si="9"/>
        <v>1000</v>
      </c>
      <c r="N7" s="7">
        <f t="shared" si="4"/>
        <v>750</v>
      </c>
      <c r="O7" s="7">
        <f t="shared" si="5"/>
      </c>
      <c r="P7" s="7">
        <f t="shared" si="10"/>
        <v>1750</v>
      </c>
      <c r="Q7" s="11">
        <f t="shared" si="6"/>
        <v>0.34</v>
      </c>
      <c r="R7" s="7">
        <f t="shared" si="11"/>
        <v>-595</v>
      </c>
      <c r="S7" s="7">
        <f t="shared" si="7"/>
      </c>
      <c r="T7" s="16">
        <f t="shared" si="12"/>
        <v>1155</v>
      </c>
    </row>
    <row r="8" spans="1:20" ht="12.75">
      <c r="A8" s="3" t="s">
        <v>50</v>
      </c>
      <c r="B8" s="3" t="s">
        <v>51</v>
      </c>
      <c r="C8" s="3" t="s">
        <v>20</v>
      </c>
      <c r="D8" s="3" t="s">
        <v>2</v>
      </c>
      <c r="E8" s="23" t="s">
        <v>7</v>
      </c>
      <c r="F8" s="3">
        <v>39</v>
      </c>
      <c r="G8" s="3">
        <v>12</v>
      </c>
      <c r="H8" s="3">
        <f t="shared" si="8"/>
        <v>40</v>
      </c>
      <c r="I8" s="3">
        <f t="shared" si="0"/>
        <v>1</v>
      </c>
      <c r="J8" s="3">
        <f t="shared" si="1"/>
        <v>0</v>
      </c>
      <c r="K8" s="7">
        <f t="shared" si="2"/>
        <v>45</v>
      </c>
      <c r="L8" s="7">
        <f t="shared" si="3"/>
        <v>67.5</v>
      </c>
      <c r="M8" s="7">
        <f t="shared" si="9"/>
        <v>1800</v>
      </c>
      <c r="N8" s="7">
        <f t="shared" si="4"/>
        <v>0</v>
      </c>
      <c r="O8" s="7">
        <f t="shared" si="5"/>
        <v>0.30000000000000004</v>
      </c>
      <c r="P8" s="7">
        <f t="shared" si="10"/>
        <v>1800.3</v>
      </c>
      <c r="Q8" s="11">
        <f t="shared" si="6"/>
        <v>0.34</v>
      </c>
      <c r="R8" s="7">
        <f t="shared" si="11"/>
        <v>-612.102</v>
      </c>
      <c r="S8" s="7">
        <f t="shared" si="7"/>
        <v>-15</v>
      </c>
      <c r="T8" s="16">
        <f t="shared" si="12"/>
        <v>1173.1979999999999</v>
      </c>
    </row>
    <row r="9" spans="1:20" ht="12.75">
      <c r="A9" s="3" t="s">
        <v>52</v>
      </c>
      <c r="B9" s="3" t="s">
        <v>53</v>
      </c>
      <c r="C9" s="3" t="s">
        <v>19</v>
      </c>
      <c r="D9" s="3" t="s">
        <v>2</v>
      </c>
      <c r="E9" s="23" t="s">
        <v>8</v>
      </c>
      <c r="F9" s="3">
        <v>41</v>
      </c>
      <c r="G9" s="3">
        <v>2230</v>
      </c>
      <c r="H9" s="3">
        <f t="shared" si="8"/>
        <v>40</v>
      </c>
      <c r="I9" s="3">
        <f t="shared" si="0"/>
        <v>0</v>
      </c>
      <c r="J9" s="3">
        <f t="shared" si="1"/>
        <v>1</v>
      </c>
      <c r="K9" s="7">
        <f t="shared" si="2"/>
        <v>45</v>
      </c>
      <c r="L9" s="7">
        <f t="shared" si="3"/>
        <v>67.5</v>
      </c>
      <c r="M9" s="7">
        <f t="shared" si="9"/>
        <v>1800</v>
      </c>
      <c r="N9" s="7">
        <f t="shared" si="4"/>
        <v>67.5</v>
      </c>
      <c r="O9" s="7">
        <f t="shared" si="5"/>
        <v>55.75</v>
      </c>
      <c r="P9" s="7">
        <f t="shared" si="10"/>
        <v>1923.25</v>
      </c>
      <c r="Q9" s="11">
        <f t="shared" si="6"/>
        <v>0.34</v>
      </c>
      <c r="R9" s="7">
        <f t="shared" si="11"/>
        <v>-653.9050000000001</v>
      </c>
      <c r="S9" s="7">
        <f t="shared" si="7"/>
      </c>
      <c r="T9" s="16">
        <f t="shared" si="12"/>
        <v>1269.3449999999998</v>
      </c>
    </row>
    <row r="10" spans="1:20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7"/>
      <c r="L10" s="7"/>
      <c r="M10" s="7">
        <f t="shared" si="9"/>
      </c>
      <c r="N10" s="7"/>
      <c r="O10" s="7"/>
      <c r="P10" s="7"/>
      <c r="Q10" s="11"/>
      <c r="R10" s="7"/>
      <c r="S10" s="7"/>
      <c r="T10" s="7"/>
    </row>
    <row r="11" spans="1:20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7"/>
      <c r="L11" s="7"/>
      <c r="M11" s="7">
        <f t="shared" si="9"/>
      </c>
      <c r="N11" s="7"/>
      <c r="O11" s="7"/>
      <c r="P11" s="7"/>
      <c r="Q11" s="11"/>
      <c r="R11" s="7"/>
      <c r="S11" s="7"/>
      <c r="T11" s="7"/>
    </row>
    <row r="12" spans="1:20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  <c r="M12" s="7">
        <f t="shared" si="9"/>
      </c>
      <c r="N12" s="7"/>
      <c r="O12" s="7"/>
      <c r="P12" s="7"/>
      <c r="Q12" s="11"/>
      <c r="R12" s="7"/>
      <c r="S12" s="7"/>
      <c r="T12" s="7"/>
    </row>
    <row r="14" ht="12.75">
      <c r="A14" t="s">
        <v>69</v>
      </c>
    </row>
  </sheetData>
  <dataValidations count="2">
    <dataValidation type="list" allowBlank="1" showInputMessage="1" showErrorMessage="1" sqref="C2:C12">
      <formula1>sexes</formula1>
    </dataValidation>
    <dataValidation type="list" allowBlank="1" showInputMessage="1" showErrorMessage="1" sqref="D2:D12">
      <formula1>sections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D34" sqref="D34"/>
    </sheetView>
  </sheetViews>
  <sheetFormatPr defaultColWidth="9.140625" defaultRowHeight="12.75"/>
  <cols>
    <col min="1" max="1" width="26.28125" style="0" customWidth="1"/>
    <col min="2" max="2" width="12.7109375" style="0" customWidth="1"/>
  </cols>
  <sheetData>
    <row r="1" spans="1:2" ht="20.25">
      <c r="A1" s="25" t="s">
        <v>55</v>
      </c>
      <c r="B1" s="25"/>
    </row>
    <row r="4" spans="1:2" ht="12.75">
      <c r="A4" t="s">
        <v>57</v>
      </c>
      <c r="B4">
        <f>COUNT(tax)</f>
        <v>8</v>
      </c>
    </row>
    <row r="5" spans="1:2" ht="12.75">
      <c r="A5" t="s">
        <v>58</v>
      </c>
      <c r="B5">
        <f>COUNTIF(sex,"male")</f>
        <v>4</v>
      </c>
    </row>
    <row r="6" spans="1:2" ht="12.75">
      <c r="A6" t="s">
        <v>59</v>
      </c>
      <c r="B6">
        <f>COUNTIF(sex,"female")</f>
        <v>4</v>
      </c>
    </row>
    <row r="8" spans="1:2" ht="12.75">
      <c r="A8" t="s">
        <v>56</v>
      </c>
      <c r="B8" s="20">
        <f>SUM(nett)</f>
        <v>9771.592999999999</v>
      </c>
    </row>
    <row r="9" spans="1:2" ht="12.75">
      <c r="A9" t="s">
        <v>60</v>
      </c>
      <c r="B9" s="20">
        <f>SUM(gross)</f>
        <v>14716.05</v>
      </c>
    </row>
    <row r="10" spans="1:2" ht="12.75">
      <c r="A10" t="s">
        <v>61</v>
      </c>
      <c r="B10" s="20">
        <f>SUM(tax)</f>
        <v>-4893.457</v>
      </c>
    </row>
    <row r="12" spans="1:2" ht="12.75">
      <c r="A12" t="s">
        <v>15</v>
      </c>
      <c r="B12">
        <f>SUM(ot)</f>
        <v>29</v>
      </c>
    </row>
    <row r="13" spans="1:2" ht="12.75">
      <c r="A13" t="s">
        <v>62</v>
      </c>
      <c r="B13">
        <f>COUNTIF(underworked,"&gt;0")</f>
        <v>3</v>
      </c>
    </row>
    <row r="15" spans="1:2" ht="12.75">
      <c r="A15" t="s">
        <v>64</v>
      </c>
      <c r="B15">
        <f>COUNTIF(depts,"Sales")</f>
        <v>2</v>
      </c>
    </row>
    <row r="16" spans="1:2" ht="12.75">
      <c r="A16" t="s">
        <v>65</v>
      </c>
      <c r="B16" s="20">
        <f>SUM(sales)</f>
        <v>2242</v>
      </c>
    </row>
    <row r="17" spans="1:2" ht="12.75">
      <c r="A17" t="s">
        <v>66</v>
      </c>
      <c r="B17" s="20">
        <f>B16/B15</f>
        <v>1121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K37" sqref="K37"/>
    </sheetView>
  </sheetViews>
  <sheetFormatPr defaultColWidth="9.140625" defaultRowHeight="12.75"/>
  <cols>
    <col min="1" max="1" width="14.00390625" style="0" customWidth="1"/>
    <col min="2" max="2" width="10.28125" style="0" customWidth="1"/>
    <col min="3" max="3" width="11.7109375" style="0" customWidth="1"/>
  </cols>
  <sheetData>
    <row r="2" spans="1:4" ht="12.75">
      <c r="A2" s="26" t="s">
        <v>41</v>
      </c>
      <c r="B2" s="26"/>
      <c r="C2" s="26"/>
      <c r="D2" s="26"/>
    </row>
    <row r="3" spans="1:8" ht="25.5">
      <c r="A3" s="2" t="s">
        <v>26</v>
      </c>
      <c r="B3" s="15" t="s">
        <v>9</v>
      </c>
      <c r="C3" s="15" t="s">
        <v>6</v>
      </c>
      <c r="D3" s="15" t="s">
        <v>23</v>
      </c>
      <c r="E3" s="1"/>
      <c r="F3" s="1"/>
      <c r="G3" s="1"/>
      <c r="H3" s="1"/>
    </row>
    <row r="4" spans="1:4" ht="12.75">
      <c r="A4" s="3" t="s">
        <v>3</v>
      </c>
      <c r="B4" s="7">
        <v>35</v>
      </c>
      <c r="C4" s="9">
        <v>45</v>
      </c>
      <c r="D4" s="7">
        <v>12</v>
      </c>
    </row>
    <row r="5" spans="1:4" ht="12.75">
      <c r="A5" s="3" t="s">
        <v>4</v>
      </c>
      <c r="B5" s="7">
        <v>60</v>
      </c>
      <c r="C5" s="9">
        <v>38</v>
      </c>
      <c r="D5" s="7">
        <v>19</v>
      </c>
    </row>
    <row r="6" spans="1:4" ht="12.75">
      <c r="A6" s="3" t="s">
        <v>5</v>
      </c>
      <c r="B6" s="7">
        <v>25</v>
      </c>
      <c r="C6" s="9">
        <v>40</v>
      </c>
      <c r="D6" s="7">
        <v>5</v>
      </c>
    </row>
    <row r="7" spans="1:4" ht="12.75">
      <c r="A7" s="3" t="s">
        <v>2</v>
      </c>
      <c r="B7" s="7">
        <v>45</v>
      </c>
      <c r="C7" s="9">
        <v>40</v>
      </c>
      <c r="D7" s="7">
        <v>15</v>
      </c>
    </row>
    <row r="10" spans="1:3" ht="12.75">
      <c r="A10" s="26" t="s">
        <v>12</v>
      </c>
      <c r="B10" s="26"/>
      <c r="C10" s="26"/>
    </row>
    <row r="11" spans="1:3" ht="12.75">
      <c r="A11" s="5" t="s">
        <v>13</v>
      </c>
      <c r="B11" s="5" t="s">
        <v>14</v>
      </c>
      <c r="C11" s="5" t="s">
        <v>10</v>
      </c>
    </row>
    <row r="12" spans="1:3" ht="12.75">
      <c r="A12" s="3">
        <v>0</v>
      </c>
      <c r="B12" s="3">
        <v>200</v>
      </c>
      <c r="C12" s="4">
        <v>0.05</v>
      </c>
    </row>
    <row r="13" spans="1:3" ht="12.75">
      <c r="A13" s="3">
        <v>201</v>
      </c>
      <c r="B13" s="3">
        <v>500</v>
      </c>
      <c r="C13" s="4">
        <v>0.09</v>
      </c>
    </row>
    <row r="14" spans="1:3" ht="12.75">
      <c r="A14" s="3">
        <v>501</v>
      </c>
      <c r="B14" s="3">
        <v>900</v>
      </c>
      <c r="C14" s="4">
        <v>0.14</v>
      </c>
    </row>
    <row r="15" spans="1:3" ht="12.75">
      <c r="A15" s="3">
        <v>901</v>
      </c>
      <c r="B15" s="3">
        <v>1400</v>
      </c>
      <c r="C15" s="4">
        <v>0.23</v>
      </c>
    </row>
    <row r="16" spans="1:3" ht="12.75">
      <c r="A16" s="3">
        <v>1401</v>
      </c>
      <c r="B16" s="3" t="s">
        <v>11</v>
      </c>
      <c r="C16" s="4">
        <v>0.34</v>
      </c>
    </row>
    <row r="18" spans="1:2" ht="12.75">
      <c r="A18" s="2" t="s">
        <v>18</v>
      </c>
      <c r="B18" s="10">
        <v>0.025</v>
      </c>
    </row>
    <row r="19" spans="1:3" ht="12.75">
      <c r="A19" s="2" t="s">
        <v>16</v>
      </c>
      <c r="B19" s="6">
        <v>1.5</v>
      </c>
      <c r="C19" t="s">
        <v>17</v>
      </c>
    </row>
    <row r="21" spans="1:2" ht="12.75">
      <c r="A21" s="14" t="s">
        <v>40</v>
      </c>
      <c r="B21" s="13"/>
    </row>
    <row r="22" spans="1:2" ht="12.75">
      <c r="A22" s="3" t="s">
        <v>20</v>
      </c>
      <c r="B22" s="12"/>
    </row>
    <row r="23" spans="1:2" ht="12.75">
      <c r="A23" s="3" t="s">
        <v>19</v>
      </c>
      <c r="B23" s="12"/>
    </row>
  </sheetData>
  <mergeCells count="2">
    <mergeCell ref="A10:C10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</dc:creator>
  <cp:keywords/>
  <dc:description/>
  <cp:lastModifiedBy>Mark Kelly</cp:lastModifiedBy>
  <dcterms:created xsi:type="dcterms:W3CDTF">2006-11-30T00:40:30Z</dcterms:created>
  <dcterms:modified xsi:type="dcterms:W3CDTF">2007-07-24T22:34:33Z</dcterms:modified>
  <cp:category/>
  <cp:version/>
  <cp:contentType/>
  <cp:contentStatus/>
</cp:coreProperties>
</file>