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3260" windowHeight="7050" activeTab="0"/>
  </bookViews>
  <sheets>
    <sheet name="Welcome" sheetId="1" r:id="rId1"/>
    <sheet name="Data" sheetId="2" r:id="rId2"/>
    <sheet name="Charts" sheetId="3" r:id="rId3"/>
    <sheet name="Setup" sheetId="4" r:id="rId4"/>
  </sheets>
  <definedNames>
    <definedName name="gross">'Data'!$O$4:$O$9</definedName>
    <definedName name="hours">'Data'!$B$4:$B$9</definedName>
    <definedName name="normal">'Setup'!$F$4</definedName>
    <definedName name="nover">'Data'!$U$14</definedName>
    <definedName name="otrate">'Setup'!$F$5</definedName>
    <definedName name="over">'Setup'!$F$7</definedName>
    <definedName name="rate">'Data'!$C$4:$C$9</definedName>
    <definedName name="softsales">'Data'!$E$4:$E$9</definedName>
    <definedName name="supertotal">'Data'!$Q$11</definedName>
    <definedName name="tablesoft">'Setup'!$E$13:$G$15</definedName>
    <definedName name="tablesuper">'Setup'!$A$13:$C$15</definedName>
    <definedName name="tabletax">'Setup'!$A$5:$C$9</definedName>
    <definedName name="webcomm">'Setup'!$F$6</definedName>
    <definedName name="websales">'Data'!$D$4:$D$9</definedName>
  </definedNames>
  <calcPr fullCalcOnLoad="1"/>
</workbook>
</file>

<file path=xl/sharedStrings.xml><?xml version="1.0" encoding="utf-8"?>
<sst xmlns="http://schemas.openxmlformats.org/spreadsheetml/2006/main" count="52" uniqueCount="48">
  <si>
    <t>Name</t>
  </si>
  <si>
    <t>Hours</t>
  </si>
  <si>
    <t>Hourly $</t>
  </si>
  <si>
    <t>Web $</t>
  </si>
  <si>
    <t>SALES TOTAL $</t>
  </si>
  <si>
    <t>Web</t>
  </si>
  <si>
    <t>Software</t>
  </si>
  <si>
    <t>Fred Baggins</t>
  </si>
  <si>
    <t>Harold Potter</t>
  </si>
  <si>
    <t>Matt Matrix</t>
  </si>
  <si>
    <t>Beatrix Belle</t>
  </si>
  <si>
    <t>Aaron Narnia</t>
  </si>
  <si>
    <t>Delta Dogood</t>
  </si>
  <si>
    <t>Income Tax Rates</t>
  </si>
  <si>
    <t>From</t>
  </si>
  <si>
    <t>To</t>
  </si>
  <si>
    <t>%</t>
  </si>
  <si>
    <t>Super Rates</t>
  </si>
  <si>
    <t xml:space="preserve">To </t>
  </si>
  <si>
    <t>Setup Values</t>
  </si>
  <si>
    <t>Normal hours</t>
  </si>
  <si>
    <t>Overtime rate</t>
  </si>
  <si>
    <t>Web commission</t>
  </si>
  <si>
    <t>Software commission</t>
  </si>
  <si>
    <t>Rate</t>
  </si>
  <si>
    <t>OT hours</t>
  </si>
  <si>
    <t>Normal Hours</t>
  </si>
  <si>
    <t>Normal Pay</t>
  </si>
  <si>
    <t>OT Pay</t>
  </si>
  <si>
    <t>Software %</t>
  </si>
  <si>
    <t>PAY
SUBTOT</t>
  </si>
  <si>
    <t>TOTAL
BONUS</t>
  </si>
  <si>
    <t>GROSS PAY</t>
  </si>
  <si>
    <t>SUPER
RATE %</t>
  </si>
  <si>
    <t>SUPER $</t>
  </si>
  <si>
    <t>TOTALS</t>
  </si>
  <si>
    <t>TAX %</t>
  </si>
  <si>
    <t>TAX $</t>
  </si>
  <si>
    <t>NETT PAY</t>
  </si>
  <si>
    <t>WEB WORKS WAGES</t>
  </si>
  <si>
    <t>Total employer super contribution</t>
  </si>
  <si>
    <t>Software $</t>
  </si>
  <si>
    <t>BASIC PAY</t>
  </si>
  <si>
    <t>BONUSES</t>
  </si>
  <si>
    <t>DEDUCTIONS</t>
  </si>
  <si>
    <t>Over $?</t>
  </si>
  <si>
    <t>Count wages over</t>
  </si>
  <si>
    <t>Count=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</si>
</sst>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* #,##0.0_-;\-* #,##0.0_-;_-* &quot;-&quot;??_-;_-@_-"/>
    <numFmt numFmtId="167" formatCode="_-* #,##0_-;\-* #,##0_-;_-* &quot;-&quot;??_-;_-@_-"/>
    <numFmt numFmtId="168" formatCode="d/mm/yyyy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8"/>
      <name val="Arial"/>
      <family val="0"/>
    </font>
    <font>
      <sz val="20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44" fontId="0" fillId="0" borderId="0" xfId="17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44" fontId="0" fillId="0" borderId="0" xfId="17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43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9" fontId="0" fillId="0" borderId="1" xfId="19" applyBorder="1" applyAlignment="1">
      <alignment/>
    </xf>
    <xf numFmtId="43" fontId="0" fillId="0" borderId="1" xfId="0" applyNumberFormat="1" applyBorder="1" applyAlignment="1">
      <alignment/>
    </xf>
    <xf numFmtId="44" fontId="1" fillId="0" borderId="1" xfId="17" applyFont="1" applyBorder="1" applyAlignment="1">
      <alignment/>
    </xf>
    <xf numFmtId="43" fontId="2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43" fontId="1" fillId="4" borderId="1" xfId="15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167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44" fontId="0" fillId="0" borderId="0" xfId="17" applyAlignment="1">
      <alignment/>
    </xf>
    <xf numFmtId="0" fontId="0" fillId="5" borderId="1" xfId="0" applyFill="1" applyBorder="1" applyAlignment="1" applyProtection="1">
      <alignment/>
      <protection locked="0"/>
    </xf>
    <xf numFmtId="43" fontId="0" fillId="5" borderId="1" xfId="15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9" fontId="0" fillId="0" borderId="1" xfId="0" applyNumberFormat="1" applyBorder="1" applyAlignment="1" applyProtection="1">
      <alignment/>
      <protection locked="0"/>
    </xf>
    <xf numFmtId="9" fontId="0" fillId="0" borderId="1" xfId="0" applyNumberFormat="1" applyFont="1" applyFill="1" applyBorder="1" applyAlignment="1" applyProtection="1">
      <alignment/>
      <protection locked="0"/>
    </xf>
    <xf numFmtId="6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 from design and software sales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(Data!$K$3,Data!$M$3)</c:f>
              <c:strCache>
                <c:ptCount val="2"/>
                <c:pt idx="0">
                  <c:v>Web $</c:v>
                </c:pt>
                <c:pt idx="1">
                  <c:v>Software $</c:v>
                </c:pt>
              </c:strCache>
            </c:strRef>
          </c:cat>
          <c:val>
            <c:numRef>
              <c:f>(Data!$K$11,Data!$M$11)</c:f>
              <c:numCache>
                <c:ptCount val="2"/>
                <c:pt idx="0">
                  <c:v>2450</c:v>
                </c:pt>
                <c:pt idx="1">
                  <c:v>1040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Data!$T$3</c:f>
              <c:strCache>
                <c:ptCount val="1"/>
                <c:pt idx="0">
                  <c:v>NETT PAY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Fred Baggins</c:v>
                </c:pt>
                <c:pt idx="1">
                  <c:v>Harold Potter</c:v>
                </c:pt>
                <c:pt idx="2">
                  <c:v>Matt Matrix</c:v>
                </c:pt>
                <c:pt idx="3">
                  <c:v>Beatrix Belle</c:v>
                </c:pt>
                <c:pt idx="4">
                  <c:v>Aaron Narnia</c:v>
                </c:pt>
                <c:pt idx="5">
                  <c:v>Delta Dogood</c:v>
                </c:pt>
              </c:strCache>
            </c:strRef>
          </c:cat>
          <c:val>
            <c:numRef>
              <c:f>Data!$T$4:$T$9</c:f>
              <c:numCache>
                <c:ptCount val="6"/>
                <c:pt idx="0">
                  <c:v>1424.75</c:v>
                </c:pt>
                <c:pt idx="1">
                  <c:v>707.25</c:v>
                </c:pt>
                <c:pt idx="2">
                  <c:v>851.1600000000001</c:v>
                </c:pt>
                <c:pt idx="3">
                  <c:v>1599</c:v>
                </c:pt>
                <c:pt idx="4">
                  <c:v>891.75</c:v>
                </c:pt>
                <c:pt idx="5">
                  <c:v>363.56000000000006</c:v>
                </c:pt>
              </c:numCache>
            </c:numRef>
          </c:val>
        </c:ser>
        <c:axId val="25210073"/>
        <c:axId val="25564066"/>
      </c:bar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64066"/>
        <c:crosses val="autoZero"/>
        <c:auto val="1"/>
        <c:lblOffset val="100"/>
        <c:noMultiLvlLbl val="0"/>
      </c:catAx>
      <c:valAx>
        <c:axId val="25564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0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19050</xdr:rowOff>
    </xdr:from>
    <xdr:to>
      <xdr:col>8</xdr:col>
      <xdr:colOff>590550</xdr:colOff>
      <xdr:row>13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342900"/>
          <a:ext cx="52006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Welcome to
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WEB WORKS WAGES SPREADSHEET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Unauthorised access is forbidden.
Note: you can only enter data in cells shaded green.
The other cells are protected.</a:t>
          </a:r>
        </a:p>
      </xdr:txBody>
    </xdr:sp>
    <xdr:clientData/>
  </xdr:twoCellAnchor>
  <xdr:twoCellAnchor editAs="oneCell">
    <xdr:from>
      <xdr:col>3</xdr:col>
      <xdr:colOff>19050</xdr:colOff>
      <xdr:row>14</xdr:row>
      <xdr:rowOff>9525</xdr:rowOff>
    </xdr:from>
    <xdr:to>
      <xdr:col>7</xdr:col>
      <xdr:colOff>9525</xdr:colOff>
      <xdr:row>16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276475"/>
          <a:ext cx="2428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8</xdr:col>
      <xdr:colOff>400050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600075" y="161925"/>
        <a:ext cx="46767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17</xdr:row>
      <xdr:rowOff>0</xdr:rowOff>
    </xdr:from>
    <xdr:to>
      <xdr:col>8</xdr:col>
      <xdr:colOff>400050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600075" y="2752725"/>
        <a:ext cx="46767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1">
      <selection activeCell="H21" sqref="H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6"/>
  <sheetViews>
    <sheetView workbookViewId="0" topLeftCell="A1">
      <selection activeCell="A23" sqref="A23"/>
    </sheetView>
  </sheetViews>
  <sheetFormatPr defaultColWidth="9.140625" defaultRowHeight="12.75"/>
  <cols>
    <col min="1" max="1" width="29.421875" style="0" customWidth="1"/>
    <col min="2" max="2" width="10.28125" style="0" customWidth="1"/>
    <col min="3" max="3" width="8.421875" style="0" bestFit="1" customWidth="1"/>
    <col min="4" max="5" width="10.28125" style="0" bestFit="1" customWidth="1"/>
    <col min="6" max="6" width="8.140625" style="0" bestFit="1" customWidth="1"/>
    <col min="8" max="8" width="9.28125" style="0" bestFit="1" customWidth="1"/>
    <col min="9" max="9" width="7.57421875" style="0" bestFit="1" customWidth="1"/>
    <col min="10" max="10" width="9.28125" style="0" bestFit="1" customWidth="1"/>
    <col min="11" max="11" width="7.28125" style="0" bestFit="1" customWidth="1"/>
    <col min="12" max="12" width="9.140625" style="0" customWidth="1"/>
    <col min="13" max="14" width="9.8515625" style="0" bestFit="1" customWidth="1"/>
    <col min="15" max="15" width="10.8515625" style="0" bestFit="1" customWidth="1"/>
    <col min="16" max="16" width="7.8515625" style="0" bestFit="1" customWidth="1"/>
    <col min="17" max="17" width="9.8515625" style="0" bestFit="1" customWidth="1"/>
    <col min="18" max="18" width="6.7109375" style="0" bestFit="1" customWidth="1"/>
    <col min="19" max="19" width="9.8515625" style="0" bestFit="1" customWidth="1"/>
    <col min="20" max="20" width="10.28125" style="0" bestFit="1" customWidth="1"/>
  </cols>
  <sheetData>
    <row r="1" spans="1:5" ht="23.25">
      <c r="A1" s="26" t="s">
        <v>39</v>
      </c>
      <c r="B1" s="26"/>
      <c r="C1" s="26"/>
      <c r="D1" s="26"/>
      <c r="E1" s="26"/>
    </row>
    <row r="2" spans="3:20" ht="12.75">
      <c r="C2" s="1"/>
      <c r="D2" s="3" t="s">
        <v>4</v>
      </c>
      <c r="E2" s="3"/>
      <c r="F2" s="31" t="s">
        <v>42</v>
      </c>
      <c r="G2" s="31"/>
      <c r="H2" s="31"/>
      <c r="I2" s="31"/>
      <c r="J2" s="31"/>
      <c r="K2" s="3" t="s">
        <v>43</v>
      </c>
      <c r="L2" s="3"/>
      <c r="M2" s="3"/>
      <c r="N2" s="3"/>
      <c r="O2" s="1"/>
      <c r="P2" s="3" t="s">
        <v>44</v>
      </c>
      <c r="Q2" s="3"/>
      <c r="R2" s="3"/>
      <c r="S2" s="3"/>
      <c r="T2" s="1"/>
    </row>
    <row r="3" spans="1:21" ht="26.25" customHeight="1">
      <c r="A3" s="19" t="s">
        <v>0</v>
      </c>
      <c r="B3" s="19" t="s">
        <v>1</v>
      </c>
      <c r="C3" s="19" t="s">
        <v>2</v>
      </c>
      <c r="D3" s="19" t="s">
        <v>5</v>
      </c>
      <c r="E3" s="19" t="s">
        <v>6</v>
      </c>
      <c r="F3" s="27" t="s">
        <v>26</v>
      </c>
      <c r="G3" s="28" t="s">
        <v>25</v>
      </c>
      <c r="H3" s="28" t="s">
        <v>27</v>
      </c>
      <c r="I3" s="28" t="s">
        <v>28</v>
      </c>
      <c r="J3" s="28" t="s">
        <v>30</v>
      </c>
      <c r="K3" s="28" t="s">
        <v>3</v>
      </c>
      <c r="L3" s="28" t="s">
        <v>29</v>
      </c>
      <c r="M3" s="28" t="s">
        <v>41</v>
      </c>
      <c r="N3" s="28" t="s">
        <v>31</v>
      </c>
      <c r="O3" s="28" t="s">
        <v>32</v>
      </c>
      <c r="P3" s="28" t="s">
        <v>33</v>
      </c>
      <c r="Q3" s="28" t="s">
        <v>34</v>
      </c>
      <c r="R3" s="28" t="s">
        <v>36</v>
      </c>
      <c r="S3" s="28" t="s">
        <v>37</v>
      </c>
      <c r="T3" s="28" t="s">
        <v>38</v>
      </c>
      <c r="U3" s="28" t="s">
        <v>45</v>
      </c>
    </row>
    <row r="4" spans="1:21" ht="12.75">
      <c r="A4" s="1" t="s">
        <v>7</v>
      </c>
      <c r="B4" s="33">
        <v>55</v>
      </c>
      <c r="C4" s="33">
        <v>45</v>
      </c>
      <c r="D4" s="34">
        <v>0</v>
      </c>
      <c r="E4" s="34">
        <v>10000</v>
      </c>
      <c r="F4" s="1">
        <f>IF(B4&lt;normal,B4,normal)</f>
        <v>35</v>
      </c>
      <c r="G4" s="1">
        <f>IF(B4&gt;normal,B4-normal,0)</f>
        <v>20</v>
      </c>
      <c r="H4" s="20">
        <f>F4*hours</f>
        <v>1925</v>
      </c>
      <c r="I4" s="1">
        <f>G4*rate*otrate</f>
        <v>1350</v>
      </c>
      <c r="J4" s="20">
        <f>H4+I4</f>
        <v>3275</v>
      </c>
      <c r="K4" s="21">
        <f>webcomm*websales</f>
        <v>0</v>
      </c>
      <c r="L4" s="22">
        <f>VLOOKUP(D4,tablesoft,3)</f>
        <v>0</v>
      </c>
      <c r="M4" s="20">
        <f>VLOOKUP(E4,tablesoft,3)*softsales</f>
        <v>200</v>
      </c>
      <c r="N4" s="23">
        <f>K4+M4</f>
        <v>200</v>
      </c>
      <c r="O4" s="23">
        <f>J4+N4</f>
        <v>3475</v>
      </c>
      <c r="P4" s="22">
        <f>VLOOKUP(gross,tablesuper,3)</f>
        <v>0.09</v>
      </c>
      <c r="Q4" s="23">
        <f>gross*P4</f>
        <v>312.75</v>
      </c>
      <c r="R4" s="22">
        <f>VLOOKUP(gross,tabletax,3)</f>
        <v>0.5</v>
      </c>
      <c r="S4" s="23">
        <f>R4*gross</f>
        <v>1737.5</v>
      </c>
      <c r="T4" s="24">
        <f>gross-Q4-S4</f>
        <v>1424.75</v>
      </c>
      <c r="U4" s="10" t="str">
        <f>IF(T4&gt;over,"Y","")</f>
        <v>Y</v>
      </c>
    </row>
    <row r="5" spans="1:21" ht="12.75">
      <c r="A5" s="1" t="s">
        <v>8</v>
      </c>
      <c r="B5" s="33">
        <v>35</v>
      </c>
      <c r="C5" s="33">
        <v>40</v>
      </c>
      <c r="D5" s="34">
        <v>5000</v>
      </c>
      <c r="E5" s="34">
        <v>0</v>
      </c>
      <c r="F5" s="1">
        <f>IF(B5&lt;normal,B5,normal)</f>
        <v>35</v>
      </c>
      <c r="G5" s="1">
        <f>IF(B5&gt;normal,B5-normal,0)</f>
        <v>0</v>
      </c>
      <c r="H5" s="20">
        <f>F5*hours</f>
        <v>1225</v>
      </c>
      <c r="I5" s="1">
        <f>G5*rate*otrate</f>
        <v>0</v>
      </c>
      <c r="J5" s="20">
        <f>H5+I5</f>
        <v>1225</v>
      </c>
      <c r="K5" s="21">
        <f>webcomm*websales</f>
        <v>500</v>
      </c>
      <c r="L5" s="22">
        <f>VLOOKUP(D5,tablesoft,3)</f>
        <v>0.01</v>
      </c>
      <c r="M5" s="20">
        <f>VLOOKUP(E5,tablesoft,3)*softsales</f>
        <v>0</v>
      </c>
      <c r="N5" s="23">
        <f>K5+M5</f>
        <v>500</v>
      </c>
      <c r="O5" s="23">
        <f>J5+N5</f>
        <v>1725</v>
      </c>
      <c r="P5" s="22">
        <f>VLOOKUP(gross,tablesuper,3)</f>
        <v>0.09</v>
      </c>
      <c r="Q5" s="23">
        <f>gross*P5</f>
        <v>155.25</v>
      </c>
      <c r="R5" s="22">
        <f>VLOOKUP(gross,tabletax,3)</f>
        <v>0.5</v>
      </c>
      <c r="S5" s="23">
        <f>R5*gross</f>
        <v>862.5</v>
      </c>
      <c r="T5" s="24">
        <f>O5-Q5-S5</f>
        <v>707.25</v>
      </c>
      <c r="U5" s="10">
        <f>IF(T5&gt;over,"Y","")</f>
      </c>
    </row>
    <row r="6" spans="1:21" ht="12.75">
      <c r="A6" s="1" t="s">
        <v>9</v>
      </c>
      <c r="B6" s="33">
        <v>24</v>
      </c>
      <c r="C6" s="33">
        <v>45</v>
      </c>
      <c r="D6" s="34">
        <v>15000</v>
      </c>
      <c r="E6" s="34">
        <v>0</v>
      </c>
      <c r="F6" s="1">
        <f>IF(B6&lt;normal,B6,normal)</f>
        <v>24</v>
      </c>
      <c r="G6" s="1">
        <f>IF(B6&gt;normal,B6-normal,0)</f>
        <v>0</v>
      </c>
      <c r="H6" s="20">
        <f>F6*hours</f>
        <v>576</v>
      </c>
      <c r="I6" s="1">
        <f>G6*rate*otrate</f>
        <v>0</v>
      </c>
      <c r="J6" s="20">
        <f>H6+I6</f>
        <v>576</v>
      </c>
      <c r="K6" s="21">
        <f>webcomm*websales</f>
        <v>1500</v>
      </c>
      <c r="L6" s="22">
        <f>VLOOKUP(D6,tablesoft,3)</f>
        <v>0.02</v>
      </c>
      <c r="M6" s="20">
        <f>VLOOKUP(E6,tablesoft,3)*softsales</f>
        <v>0</v>
      </c>
      <c r="N6" s="23">
        <f>K6+M6</f>
        <v>1500</v>
      </c>
      <c r="O6" s="23">
        <f>J6+N6</f>
        <v>2076</v>
      </c>
      <c r="P6" s="22">
        <f>VLOOKUP(gross,tablesuper,3)</f>
        <v>0.09</v>
      </c>
      <c r="Q6" s="23">
        <f>gross*P6</f>
        <v>186.84</v>
      </c>
      <c r="R6" s="22">
        <f>VLOOKUP(gross,tabletax,3)</f>
        <v>0.5</v>
      </c>
      <c r="S6" s="23">
        <f>R6*gross</f>
        <v>1038</v>
      </c>
      <c r="T6" s="24">
        <f>O6-Q6-S6</f>
        <v>851.1600000000001</v>
      </c>
      <c r="U6" s="10">
        <f>IF(T6&gt;over,"Y","")</f>
      </c>
    </row>
    <row r="7" spans="1:21" ht="12.75">
      <c r="A7" s="1" t="s">
        <v>10</v>
      </c>
      <c r="B7" s="33">
        <v>58</v>
      </c>
      <c r="C7" s="33">
        <v>40</v>
      </c>
      <c r="D7" s="34">
        <v>2500</v>
      </c>
      <c r="E7" s="34">
        <v>12000</v>
      </c>
      <c r="F7" s="1">
        <f>IF(B7&lt;normal,B7,normal)</f>
        <v>35</v>
      </c>
      <c r="G7" s="1">
        <f>IF(B7&gt;normal,B7-normal,0)</f>
        <v>23</v>
      </c>
      <c r="H7" s="20">
        <f>F7*hours</f>
        <v>2030</v>
      </c>
      <c r="I7" s="1">
        <f>G7*rate*otrate</f>
        <v>1380</v>
      </c>
      <c r="J7" s="20">
        <f>H7+I7</f>
        <v>3410</v>
      </c>
      <c r="K7" s="21">
        <f>webcomm*websales</f>
        <v>250</v>
      </c>
      <c r="L7" s="22">
        <f>VLOOKUP(D7,tablesoft,3)</f>
        <v>0.01</v>
      </c>
      <c r="M7" s="20">
        <f>VLOOKUP(E7,tablesoft,3)*softsales</f>
        <v>240</v>
      </c>
      <c r="N7" s="23">
        <f>K7+M7</f>
        <v>490</v>
      </c>
      <c r="O7" s="23">
        <f>J7+N7</f>
        <v>3900</v>
      </c>
      <c r="P7" s="22">
        <f>VLOOKUP(gross,tablesuper,3)</f>
        <v>0.09</v>
      </c>
      <c r="Q7" s="23">
        <f>gross*P7</f>
        <v>351</v>
      </c>
      <c r="R7" s="22">
        <f>VLOOKUP(gross,tabletax,3)</f>
        <v>0.5</v>
      </c>
      <c r="S7" s="23">
        <f>R7*gross</f>
        <v>1950</v>
      </c>
      <c r="T7" s="24">
        <f>O7-Q7-S7</f>
        <v>1599</v>
      </c>
      <c r="U7" s="10" t="str">
        <f>IF(T7&gt;over,"Y","")</f>
        <v>Y</v>
      </c>
    </row>
    <row r="8" spans="1:21" ht="12.75">
      <c r="A8" s="1" t="s">
        <v>11</v>
      </c>
      <c r="B8" s="33">
        <v>40</v>
      </c>
      <c r="C8" s="33">
        <v>50</v>
      </c>
      <c r="D8" s="34">
        <v>0</v>
      </c>
      <c r="E8" s="34">
        <v>20000</v>
      </c>
      <c r="F8" s="1">
        <f>IF(B8&lt;normal,B8,normal)</f>
        <v>35</v>
      </c>
      <c r="G8" s="1">
        <f>IF(B8&gt;normal,B8-normal,0)</f>
        <v>5</v>
      </c>
      <c r="H8" s="20">
        <f>F8*hours</f>
        <v>1400</v>
      </c>
      <c r="I8" s="1">
        <f>G8*rate*otrate</f>
        <v>375</v>
      </c>
      <c r="J8" s="20">
        <f>H8+I8</f>
        <v>1775</v>
      </c>
      <c r="K8" s="21">
        <f>webcomm*websales</f>
        <v>0</v>
      </c>
      <c r="L8" s="22">
        <f>VLOOKUP(D8,tablesoft,3)</f>
        <v>0</v>
      </c>
      <c r="M8" s="20">
        <f>VLOOKUP(E8,tablesoft,3)*softsales</f>
        <v>400</v>
      </c>
      <c r="N8" s="23">
        <f>K8+M8</f>
        <v>400</v>
      </c>
      <c r="O8" s="23">
        <f>J8+N8</f>
        <v>2175</v>
      </c>
      <c r="P8" s="22">
        <f>VLOOKUP(gross,tablesuper,3)</f>
        <v>0.09</v>
      </c>
      <c r="Q8" s="23">
        <f>gross*P8</f>
        <v>195.75</v>
      </c>
      <c r="R8" s="22">
        <f>VLOOKUP(gross,tabletax,3)</f>
        <v>0.5</v>
      </c>
      <c r="S8" s="23">
        <f>R8*gross</f>
        <v>1087.5</v>
      </c>
      <c r="T8" s="24">
        <f>O8-Q8-S8</f>
        <v>891.75</v>
      </c>
      <c r="U8" s="10">
        <f>IF(T8&gt;over,"Y","")</f>
      </c>
    </row>
    <row r="9" spans="1:21" ht="12.75">
      <c r="A9" s="1" t="s">
        <v>12</v>
      </c>
      <c r="B9" s="33">
        <v>14</v>
      </c>
      <c r="C9" s="33">
        <v>60</v>
      </c>
      <c r="D9" s="34">
        <v>2000</v>
      </c>
      <c r="E9" s="34">
        <v>10000</v>
      </c>
      <c r="F9" s="1">
        <f>IF(B9&lt;normal,B9,normal)</f>
        <v>14</v>
      </c>
      <c r="G9" s="1">
        <f>IF(B9&gt;normal,B9-normal,0)</f>
        <v>0</v>
      </c>
      <c r="H9" s="20">
        <f>F9*hours</f>
        <v>196</v>
      </c>
      <c r="I9" s="1">
        <f>G9*rate*otrate</f>
        <v>0</v>
      </c>
      <c r="J9" s="20">
        <f>H9+I9</f>
        <v>196</v>
      </c>
      <c r="K9" s="21">
        <f>webcomm*websales</f>
        <v>200</v>
      </c>
      <c r="L9" s="22">
        <f>VLOOKUP(D9,tablesoft,3)</f>
        <v>0.01</v>
      </c>
      <c r="M9" s="20">
        <f>VLOOKUP(E9,tablesoft,3)*softsales</f>
        <v>200</v>
      </c>
      <c r="N9" s="23">
        <f>K9+M9</f>
        <v>400</v>
      </c>
      <c r="O9" s="23">
        <f>J9+N9</f>
        <v>596</v>
      </c>
      <c r="P9" s="22">
        <f>VLOOKUP(gross,tablesuper,3)</f>
        <v>0.09</v>
      </c>
      <c r="Q9" s="23">
        <f>gross*P9</f>
        <v>53.64</v>
      </c>
      <c r="R9" s="22">
        <f>VLOOKUP(gross,tabletax,3)</f>
        <v>0.3</v>
      </c>
      <c r="S9" s="23">
        <f>R9*gross</f>
        <v>178.79999999999998</v>
      </c>
      <c r="T9" s="24">
        <f>O9-Q9-S9</f>
        <v>363.56000000000006</v>
      </c>
      <c r="U9" s="10">
        <f>IF(T9&gt;over,"Y","")</f>
      </c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6" t="s">
        <v>35</v>
      </c>
      <c r="B11" s="29">
        <f>SUM(hours)</f>
        <v>226</v>
      </c>
      <c r="C11" s="29"/>
      <c r="D11" s="30">
        <f aca="true" t="shared" si="0" ref="D11:J11">SUM(D4:D9)</f>
        <v>24500</v>
      </c>
      <c r="E11" s="30">
        <f t="shared" si="0"/>
        <v>52000</v>
      </c>
      <c r="F11" s="30">
        <f t="shared" si="0"/>
        <v>178</v>
      </c>
      <c r="G11" s="30">
        <f t="shared" si="0"/>
        <v>48</v>
      </c>
      <c r="H11" s="30">
        <f t="shared" si="0"/>
        <v>7352</v>
      </c>
      <c r="I11" s="30">
        <f t="shared" si="0"/>
        <v>3105</v>
      </c>
      <c r="J11" s="30">
        <f t="shared" si="0"/>
        <v>10457</v>
      </c>
      <c r="K11" s="30">
        <f>SUM(K4:K9)</f>
        <v>2450</v>
      </c>
      <c r="L11" s="29"/>
      <c r="M11" s="25">
        <f>SUM(M4:M9)</f>
        <v>1040</v>
      </c>
      <c r="N11" s="25">
        <f>SUM(N4:N9)</f>
        <v>3490</v>
      </c>
      <c r="O11" s="25">
        <f>SUM(O4:O9)</f>
        <v>13947</v>
      </c>
      <c r="P11" s="29"/>
      <c r="Q11" s="25">
        <f>SUM(Q4:Q9)</f>
        <v>1255.2300000000002</v>
      </c>
      <c r="R11" s="29"/>
      <c r="S11" s="25">
        <f>SUM(S4:S9)</f>
        <v>6854.3</v>
      </c>
      <c r="T11" s="25">
        <f>SUM(T4:T9)</f>
        <v>5837.47</v>
      </c>
      <c r="U11" s="1"/>
    </row>
    <row r="13" ht="12.75">
      <c r="T13" t="str">
        <f>"Green shows over $"&amp;over</f>
        <v>Green shows over $1200</v>
      </c>
    </row>
    <row r="14" spans="20:21" ht="12.75">
      <c r="T14" s="7" t="s">
        <v>47</v>
      </c>
      <c r="U14">
        <f>COUNTIF(U4:U9,"Y")</f>
        <v>2</v>
      </c>
    </row>
    <row r="15" spans="1:3" ht="12.75">
      <c r="A15" t="s">
        <v>40</v>
      </c>
      <c r="B15" s="32">
        <f>supertotal</f>
        <v>1255.2300000000002</v>
      </c>
      <c r="C15" s="32"/>
    </row>
    <row r="16" spans="1:2" ht="12.75">
      <c r="A16" t="str">
        <f>"Employees earning over $"&amp;over</f>
        <v>Employees earning over $1200</v>
      </c>
      <c r="B16">
        <f>nover</f>
        <v>2</v>
      </c>
    </row>
  </sheetData>
  <mergeCells count="5">
    <mergeCell ref="K2:N2"/>
    <mergeCell ref="P2:S2"/>
    <mergeCell ref="D2:E2"/>
    <mergeCell ref="A1:E1"/>
    <mergeCell ref="F2:J2"/>
  </mergeCells>
  <conditionalFormatting sqref="T4:T9">
    <cfRule type="cellIs" priority="1" dxfId="0" operator="greaterThan" stopIfTrue="1">
      <formula>over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J20" sqref="J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H15"/>
  <sheetViews>
    <sheetView workbookViewId="0" topLeftCell="A1">
      <selection activeCell="A1" sqref="A1"/>
    </sheetView>
  </sheetViews>
  <sheetFormatPr defaultColWidth="9.140625" defaultRowHeight="12.75"/>
  <cols>
    <col min="5" max="5" width="16.57421875" style="0" customWidth="1"/>
    <col min="8" max="8" width="10.28125" style="0" bestFit="1" customWidth="1"/>
  </cols>
  <sheetData>
    <row r="2" ht="12.75">
      <c r="F2" s="8"/>
    </row>
    <row r="3" spans="1:6" ht="12.75">
      <c r="A3" s="5" t="s">
        <v>13</v>
      </c>
      <c r="B3" s="5"/>
      <c r="C3" s="5"/>
      <c r="E3" s="11" t="s">
        <v>19</v>
      </c>
      <c r="F3" s="12"/>
    </row>
    <row r="4" spans="1:6" ht="12.75">
      <c r="A4" s="4" t="s">
        <v>14</v>
      </c>
      <c r="B4" s="4" t="s">
        <v>15</v>
      </c>
      <c r="C4" s="4" t="s">
        <v>16</v>
      </c>
      <c r="E4" s="9" t="s">
        <v>20</v>
      </c>
      <c r="F4" s="35">
        <v>35</v>
      </c>
    </row>
    <row r="5" spans="1:6" ht="12.75">
      <c r="A5" s="35">
        <v>0</v>
      </c>
      <c r="B5" s="35">
        <v>200</v>
      </c>
      <c r="C5" s="35">
        <v>0</v>
      </c>
      <c r="E5" s="2" t="s">
        <v>21</v>
      </c>
      <c r="F5" s="35">
        <v>1.5</v>
      </c>
    </row>
    <row r="6" spans="1:6" ht="12.75">
      <c r="A6" s="35">
        <v>201</v>
      </c>
      <c r="B6" s="35">
        <v>500</v>
      </c>
      <c r="C6" s="36">
        <v>0.15</v>
      </c>
      <c r="E6" s="9" t="s">
        <v>22</v>
      </c>
      <c r="F6" s="37">
        <v>0.1</v>
      </c>
    </row>
    <row r="7" spans="1:6" ht="12.75">
      <c r="A7" s="35">
        <v>501</v>
      </c>
      <c r="B7" s="35">
        <v>1000</v>
      </c>
      <c r="C7" s="36">
        <v>0.3</v>
      </c>
      <c r="E7" s="9" t="s">
        <v>46</v>
      </c>
      <c r="F7" s="38">
        <v>1200</v>
      </c>
    </row>
    <row r="8" spans="1:8" ht="12.75">
      <c r="A8" s="35">
        <v>1001</v>
      </c>
      <c r="B8" s="35">
        <v>1500</v>
      </c>
      <c r="C8" s="36">
        <v>0.4</v>
      </c>
      <c r="G8" s="14"/>
      <c r="H8" s="14"/>
    </row>
    <row r="9" spans="1:8" ht="12.75">
      <c r="A9" s="35">
        <v>1501</v>
      </c>
      <c r="B9" s="35"/>
      <c r="C9" s="36">
        <v>0.5</v>
      </c>
      <c r="E9" s="14"/>
      <c r="F9" s="15"/>
      <c r="G9" s="14"/>
      <c r="H9" s="16"/>
    </row>
    <row r="10" spans="5:8" ht="12.75">
      <c r="E10" s="14"/>
      <c r="F10" s="15"/>
      <c r="G10" s="14"/>
      <c r="H10" s="16"/>
    </row>
    <row r="11" spans="1:8" ht="12.75">
      <c r="A11" s="5" t="s">
        <v>17</v>
      </c>
      <c r="B11" s="5"/>
      <c r="C11" s="5"/>
      <c r="E11" s="11" t="s">
        <v>23</v>
      </c>
      <c r="F11" s="17"/>
      <c r="G11" s="12"/>
      <c r="H11" s="13"/>
    </row>
    <row r="12" spans="1:8" ht="12.75">
      <c r="A12" s="4" t="s">
        <v>14</v>
      </c>
      <c r="B12" s="4" t="s">
        <v>18</v>
      </c>
      <c r="C12" s="4" t="s">
        <v>16</v>
      </c>
      <c r="E12" s="18" t="s">
        <v>14</v>
      </c>
      <c r="F12" s="18" t="s">
        <v>15</v>
      </c>
      <c r="G12" s="18" t="s">
        <v>24</v>
      </c>
      <c r="H12" s="13"/>
    </row>
    <row r="13" spans="1:8" ht="12.75">
      <c r="A13" s="35">
        <v>0</v>
      </c>
      <c r="B13" s="35">
        <v>200</v>
      </c>
      <c r="C13" s="36">
        <v>0.07</v>
      </c>
      <c r="E13" s="35">
        <v>0</v>
      </c>
      <c r="F13" s="35">
        <v>1000</v>
      </c>
      <c r="G13" s="36">
        <v>0</v>
      </c>
      <c r="H13" s="13"/>
    </row>
    <row r="14" spans="1:7" ht="12.75">
      <c r="A14" s="35">
        <v>201</v>
      </c>
      <c r="B14" s="35">
        <v>500</v>
      </c>
      <c r="C14" s="36">
        <v>0.08</v>
      </c>
      <c r="E14" s="35">
        <v>1001</v>
      </c>
      <c r="F14" s="35">
        <v>5000</v>
      </c>
      <c r="G14" s="36">
        <v>0.01</v>
      </c>
    </row>
    <row r="15" spans="1:7" ht="12.75">
      <c r="A15" s="35">
        <v>501</v>
      </c>
      <c r="B15" s="35"/>
      <c r="C15" s="36">
        <v>0.09</v>
      </c>
      <c r="E15" s="35">
        <v>5001</v>
      </c>
      <c r="F15" s="35"/>
      <c r="G15" s="36">
        <v>0.02</v>
      </c>
    </row>
  </sheetData>
  <sheetProtection sheet="1" objects="1" scenarios="1"/>
  <mergeCells count="4">
    <mergeCell ref="A3:C3"/>
    <mergeCell ref="A11:C11"/>
    <mergeCell ref="E3:F3"/>
    <mergeCell ref="E11:G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</dc:creator>
  <cp:keywords/>
  <dc:description/>
  <cp:lastModifiedBy>KEL</cp:lastModifiedBy>
  <dcterms:created xsi:type="dcterms:W3CDTF">2006-06-15T02:04:07Z</dcterms:created>
  <dcterms:modified xsi:type="dcterms:W3CDTF">2006-06-15T03:43:15Z</dcterms:modified>
  <cp:category/>
  <cp:version/>
  <cp:contentType/>
  <cp:contentStatus/>
</cp:coreProperties>
</file>